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 Transparencia\2. Publicitat activa\c. Gestio Econòmica i Adminstrativa\c.3. Contractació pública\2024\4T24\"/>
    </mc:Choice>
  </mc:AlternateContent>
  <xr:revisionPtr revIDLastSave="0" documentId="8_{87197DF1-5592-4A7E-8DCF-2DA0B892BCB4}" xr6:coauthVersionLast="47" xr6:coauthVersionMax="47" xr10:uidLastSave="{00000000-0000-0000-0000-000000000000}"/>
  <bookViews>
    <workbookView xWindow="-108" yWindow="-108" windowWidth="23256" windowHeight="12456" tabRatio="838" firstSheet="4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I13" i="4"/>
  <c r="A28" i="7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D44" i="4"/>
  <c r="B44" i="4"/>
  <c r="E44" i="1"/>
  <c r="D44" i="1"/>
  <c r="B44" i="1"/>
  <c r="AE23" i="6"/>
  <c r="AB23" i="6"/>
  <c r="Z23" i="6"/>
  <c r="W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U23" i="4"/>
  <c r="R23" i="4"/>
  <c r="P23" i="4"/>
  <c r="M23" i="4"/>
  <c r="K23" i="4"/>
  <c r="H23" i="4"/>
  <c r="F23" i="4"/>
  <c r="C23" i="4"/>
  <c r="AE23" i="1"/>
  <c r="AB23" i="1"/>
  <c r="U23" i="1"/>
  <c r="R23" i="1"/>
  <c r="P23" i="1"/>
  <c r="M23" i="1"/>
  <c r="AD23" i="7"/>
  <c r="AC23" i="7"/>
  <c r="AA23" i="7"/>
  <c r="Y23" i="7"/>
  <c r="Z23" i="7" s="1"/>
  <c r="X23" i="7"/>
  <c r="V23" i="7"/>
  <c r="W23" i="7"/>
  <c r="T23" i="7"/>
  <c r="U23" i="7" s="1"/>
  <c r="S23" i="7"/>
  <c r="Q23" i="7"/>
  <c r="R23" i="7" s="1"/>
  <c r="O23" i="7"/>
  <c r="P23" i="7"/>
  <c r="N23" i="7"/>
  <c r="L23" i="7"/>
  <c r="M23" i="7" s="1"/>
  <c r="J23" i="7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 s="1"/>
  <c r="X22" i="7"/>
  <c r="V22" i="7"/>
  <c r="W22" i="7" s="1"/>
  <c r="T22" i="7"/>
  <c r="U22" i="7"/>
  <c r="S22" i="7"/>
  <c r="Q22" i="7"/>
  <c r="R22" i="7" s="1"/>
  <c r="O22" i="7"/>
  <c r="P22" i="7"/>
  <c r="N22" i="7"/>
  <c r="L22" i="7"/>
  <c r="M22" i="7"/>
  <c r="J22" i="7"/>
  <c r="E43" i="7" s="1"/>
  <c r="F43" i="7" s="1"/>
  <c r="I22" i="7"/>
  <c r="G22" i="7"/>
  <c r="E22" i="7"/>
  <c r="D22" i="7"/>
  <c r="B22" i="7"/>
  <c r="B43" i="7" s="1"/>
  <c r="C43" i="7" s="1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D43" i="7"/>
  <c r="C13" i="4"/>
  <c r="B25" i="1"/>
  <c r="B16" i="7"/>
  <c r="C16" i="7" s="1"/>
  <c r="D16" i="7"/>
  <c r="J24" i="7"/>
  <c r="E24" i="7"/>
  <c r="O24" i="7"/>
  <c r="P24" i="7"/>
  <c r="T24" i="7"/>
  <c r="U24" i="7" s="1"/>
  <c r="Y24" i="7"/>
  <c r="Z24" i="7" s="1"/>
  <c r="AD24" i="7"/>
  <c r="AE24" i="7"/>
  <c r="E13" i="7"/>
  <c r="J13" i="7"/>
  <c r="O13" i="7"/>
  <c r="T13" i="7"/>
  <c r="Y13" i="7"/>
  <c r="Z13" i="7" s="1"/>
  <c r="AD13" i="7"/>
  <c r="AE13" i="7"/>
  <c r="E20" i="7"/>
  <c r="E25" i="7" s="1"/>
  <c r="O34" i="7" s="1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/>
  <c r="T16" i="7"/>
  <c r="Y16" i="7"/>
  <c r="AD16" i="7"/>
  <c r="J17" i="7"/>
  <c r="K17" i="7" s="1"/>
  <c r="O17" i="7"/>
  <c r="E17" i="7"/>
  <c r="F17" i="7"/>
  <c r="T17" i="7"/>
  <c r="U17" i="7" s="1"/>
  <c r="Y17" i="7"/>
  <c r="Z17" i="7" s="1"/>
  <c r="AD17" i="7"/>
  <c r="J18" i="7"/>
  <c r="O18" i="7"/>
  <c r="AD18" i="7"/>
  <c r="AE18" i="7" s="1"/>
  <c r="E18" i="7"/>
  <c r="T18" i="7"/>
  <c r="U18" i="7" s="1"/>
  <c r="Y18" i="7"/>
  <c r="Z18" i="7" s="1"/>
  <c r="J19" i="7"/>
  <c r="O19" i="7"/>
  <c r="AD19" i="7"/>
  <c r="AE19" i="7"/>
  <c r="E19" i="7"/>
  <c r="F19" i="7" s="1"/>
  <c r="T19" i="7"/>
  <c r="U19" i="7" s="1"/>
  <c r="Y19" i="7"/>
  <c r="Z19" i="7"/>
  <c r="I24" i="7"/>
  <c r="D24" i="7"/>
  <c r="D45" i="7" s="1"/>
  <c r="N24" i="7"/>
  <c r="S24" i="7"/>
  <c r="X24" i="7"/>
  <c r="AC24" i="7"/>
  <c r="I16" i="7"/>
  <c r="N16" i="7"/>
  <c r="S16" i="7"/>
  <c r="X16" i="7"/>
  <c r="D37" i="7" s="1"/>
  <c r="AC16" i="7"/>
  <c r="D13" i="7"/>
  <c r="I13" i="7"/>
  <c r="D34" i="7" s="1"/>
  <c r="N13" i="7"/>
  <c r="S13" i="7"/>
  <c r="X13" i="7"/>
  <c r="AC13" i="7"/>
  <c r="D20" i="7"/>
  <c r="D25" i="7" s="1"/>
  <c r="N34" i="7" s="1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D35" i="7" s="1"/>
  <c r="AC14" i="7"/>
  <c r="I15" i="7"/>
  <c r="D36" i="7" s="1"/>
  <c r="N15" i="7"/>
  <c r="D15" i="7"/>
  <c r="S15" i="7"/>
  <c r="X15" i="7"/>
  <c r="AC15" i="7"/>
  <c r="I17" i="7"/>
  <c r="D38" i="7" s="1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 s="1"/>
  <c r="AA24" i="7"/>
  <c r="AB24" i="7"/>
  <c r="G16" i="7"/>
  <c r="L16" i="7"/>
  <c r="Q16" i="7"/>
  <c r="V16" i="7"/>
  <c r="W16" i="7"/>
  <c r="AA16" i="7"/>
  <c r="AB16" i="7" s="1"/>
  <c r="B13" i="7"/>
  <c r="G13" i="7"/>
  <c r="L13" i="7"/>
  <c r="Q13" i="7"/>
  <c r="V13" i="7"/>
  <c r="W13" i="7"/>
  <c r="AA13" i="7"/>
  <c r="AB13" i="7" s="1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/>
  <c r="Q21" i="7"/>
  <c r="R21" i="7" s="1"/>
  <c r="V21" i="7"/>
  <c r="W21" i="7" s="1"/>
  <c r="G14" i="7"/>
  <c r="L14" i="7"/>
  <c r="B14" i="7"/>
  <c r="Q14" i="7"/>
  <c r="R14" i="7"/>
  <c r="V14" i="7"/>
  <c r="W14" i="7"/>
  <c r="AA14" i="7"/>
  <c r="B35" i="7" s="1"/>
  <c r="C35" i="7" s="1"/>
  <c r="G15" i="7"/>
  <c r="L15" i="7"/>
  <c r="B15" i="7"/>
  <c r="Q15" i="7"/>
  <c r="V15" i="7"/>
  <c r="W15" i="7"/>
  <c r="AA15" i="7"/>
  <c r="AB15" i="7" s="1"/>
  <c r="G17" i="7"/>
  <c r="H17" i="7"/>
  <c r="L17" i="7"/>
  <c r="M17" i="7"/>
  <c r="B17" i="7"/>
  <c r="C17" i="7"/>
  <c r="Q17" i="7"/>
  <c r="B38" i="7" s="1"/>
  <c r="C38" i="7" s="1"/>
  <c r="V17" i="7"/>
  <c r="W17" i="7" s="1"/>
  <c r="AA17" i="7"/>
  <c r="G18" i="7"/>
  <c r="L18" i="7"/>
  <c r="AA18" i="7"/>
  <c r="B18" i="7"/>
  <c r="B25" i="7" s="1"/>
  <c r="Q18" i="7"/>
  <c r="R18" i="7" s="1"/>
  <c r="V18" i="7"/>
  <c r="W18" i="7"/>
  <c r="G19" i="7"/>
  <c r="B40" i="7" s="1"/>
  <c r="L19" i="7"/>
  <c r="AA19" i="7"/>
  <c r="B19" i="7"/>
  <c r="C19" i="7"/>
  <c r="Q19" i="7"/>
  <c r="R19" i="7" s="1"/>
  <c r="V19" i="7"/>
  <c r="W19" i="7" s="1"/>
  <c r="R15" i="7"/>
  <c r="J25" i="6"/>
  <c r="K20" i="6" s="1"/>
  <c r="E25" i="6"/>
  <c r="O34" i="6" s="1"/>
  <c r="O25" i="6"/>
  <c r="O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L35" i="6" s="1"/>
  <c r="B25" i="6"/>
  <c r="L25" i="6"/>
  <c r="M20" i="6" s="1"/>
  <c r="V25" i="6"/>
  <c r="L38" i="6" s="1"/>
  <c r="Q25" i="6"/>
  <c r="L37" i="6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6" i="6" s="1"/>
  <c r="F41" i="6" s="1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4" i="6"/>
  <c r="W13" i="6"/>
  <c r="W14" i="6"/>
  <c r="W15" i="6"/>
  <c r="W16" i="6"/>
  <c r="W17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4" i="6"/>
  <c r="M15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K23" i="5" s="1"/>
  <c r="O25" i="5"/>
  <c r="O36" i="5" s="1"/>
  <c r="T25" i="5"/>
  <c r="O37" i="5" s="1"/>
  <c r="P37" i="5" s="1"/>
  <c r="Y25" i="5"/>
  <c r="Z20" i="5" s="1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 s="1"/>
  <c r="Q25" i="5"/>
  <c r="L37" i="5" s="1"/>
  <c r="M37" i="5" s="1"/>
  <c r="V25" i="5"/>
  <c r="L38" i="5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3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R13" i="4"/>
  <c r="R14" i="4"/>
  <c r="R15" i="4"/>
  <c r="R16" i="4"/>
  <c r="R17" i="4"/>
  <c r="R18" i="4"/>
  <c r="R19" i="4"/>
  <c r="R20" i="4"/>
  <c r="R21" i="4"/>
  <c r="R24" i="4"/>
  <c r="O25" i="4"/>
  <c r="P19" i="4"/>
  <c r="P17" i="4"/>
  <c r="P24" i="4"/>
  <c r="N25" i="4"/>
  <c r="N36" i="4"/>
  <c r="L25" i="4"/>
  <c r="L36" i="4" s="1"/>
  <c r="M19" i="4"/>
  <c r="M15" i="4"/>
  <c r="M16" i="4"/>
  <c r="M17" i="4"/>
  <c r="M18" i="4"/>
  <c r="M21" i="4"/>
  <c r="M24" i="4"/>
  <c r="J25" i="4"/>
  <c r="K20" i="4" s="1"/>
  <c r="K16" i="4"/>
  <c r="K17" i="4"/>
  <c r="I25" i="4"/>
  <c r="N35" i="4" s="1"/>
  <c r="G25" i="4"/>
  <c r="L35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 s="1"/>
  <c r="I25" i="1"/>
  <c r="N35" i="1" s="1"/>
  <c r="N25" i="1"/>
  <c r="N36" i="1" s="1"/>
  <c r="D25" i="1"/>
  <c r="N34" i="1"/>
  <c r="X25" i="1"/>
  <c r="N38" i="1" s="1"/>
  <c r="G25" i="1"/>
  <c r="L35" i="1" s="1"/>
  <c r="H22" i="1"/>
  <c r="L25" i="1"/>
  <c r="M20" i="1" s="1"/>
  <c r="V25" i="1"/>
  <c r="W20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19" i="1"/>
  <c r="Z18" i="1"/>
  <c r="Z17" i="1"/>
  <c r="Z16" i="1"/>
  <c r="Z15" i="1"/>
  <c r="Z14" i="1"/>
  <c r="W24" i="1"/>
  <c r="W21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8" i="1"/>
  <c r="K17" i="1"/>
  <c r="K16" i="1"/>
  <c r="K15" i="1"/>
  <c r="K14" i="1"/>
  <c r="H21" i="1"/>
  <c r="H17" i="1"/>
  <c r="H15" i="1"/>
  <c r="C24" i="1"/>
  <c r="C21" i="1"/>
  <c r="C20" i="1"/>
  <c r="C19" i="1"/>
  <c r="C18" i="1"/>
  <c r="C17" i="1"/>
  <c r="C16" i="1"/>
  <c r="C15" i="1"/>
  <c r="C25" i="1" s="1"/>
  <c r="C14" i="1"/>
  <c r="E45" i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B38" i="1"/>
  <c r="C38" i="1"/>
  <c r="B39" i="1"/>
  <c r="C39" i="1" s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R25" i="1" s="1"/>
  <c r="P13" i="1"/>
  <c r="M13" i="1"/>
  <c r="F14" i="1"/>
  <c r="F15" i="1"/>
  <c r="F16" i="1"/>
  <c r="F17" i="1"/>
  <c r="F18" i="1"/>
  <c r="F19" i="1"/>
  <c r="F21" i="1"/>
  <c r="P16" i="1"/>
  <c r="P16" i="5"/>
  <c r="P16" i="4"/>
  <c r="AE16" i="7"/>
  <c r="L37" i="4"/>
  <c r="F22" i="1"/>
  <c r="F23" i="1"/>
  <c r="F24" i="1"/>
  <c r="C22" i="1"/>
  <c r="C23" i="1"/>
  <c r="L36" i="1"/>
  <c r="F22" i="6"/>
  <c r="L34" i="6"/>
  <c r="C22" i="6"/>
  <c r="F45" i="1"/>
  <c r="M18" i="6"/>
  <c r="M13" i="6"/>
  <c r="P14" i="6"/>
  <c r="Z21" i="6"/>
  <c r="H22" i="6"/>
  <c r="K22" i="6"/>
  <c r="M13" i="5"/>
  <c r="H22" i="5"/>
  <c r="O38" i="5"/>
  <c r="K22" i="5"/>
  <c r="M14" i="4"/>
  <c r="P21" i="4"/>
  <c r="H19" i="4"/>
  <c r="H22" i="4"/>
  <c r="K22" i="4"/>
  <c r="Z21" i="4"/>
  <c r="U25" i="4"/>
  <c r="L34" i="1"/>
  <c r="F20" i="1"/>
  <c r="O34" i="1"/>
  <c r="P34" i="1" s="1"/>
  <c r="F13" i="1"/>
  <c r="F25" i="1" s="1"/>
  <c r="C13" i="1"/>
  <c r="K21" i="1"/>
  <c r="H16" i="1"/>
  <c r="H14" i="1"/>
  <c r="H18" i="1"/>
  <c r="H24" i="1"/>
  <c r="C42" i="1"/>
  <c r="Z18" i="6"/>
  <c r="C20" i="6"/>
  <c r="C13" i="6"/>
  <c r="F14" i="6"/>
  <c r="R16" i="6"/>
  <c r="U16" i="6"/>
  <c r="U13" i="6"/>
  <c r="H24" i="6"/>
  <c r="H14" i="6"/>
  <c r="K14" i="6"/>
  <c r="K21" i="6"/>
  <c r="T25" i="7"/>
  <c r="O37" i="7" s="1"/>
  <c r="P37" i="7" s="1"/>
  <c r="F13" i="6"/>
  <c r="W19" i="6"/>
  <c r="W18" i="6"/>
  <c r="K24" i="6"/>
  <c r="F43" i="6"/>
  <c r="H14" i="5"/>
  <c r="H24" i="5"/>
  <c r="H18" i="5"/>
  <c r="K15" i="5"/>
  <c r="K14" i="5"/>
  <c r="K21" i="5"/>
  <c r="P15" i="5"/>
  <c r="P18" i="5"/>
  <c r="P13" i="5"/>
  <c r="P19" i="5"/>
  <c r="P14" i="5"/>
  <c r="H15" i="5"/>
  <c r="W18" i="5"/>
  <c r="R16" i="5"/>
  <c r="H13" i="5"/>
  <c r="K19" i="5"/>
  <c r="C14" i="5"/>
  <c r="C25" i="5" s="1"/>
  <c r="C13" i="5"/>
  <c r="F23" i="7"/>
  <c r="F43" i="5"/>
  <c r="AE21" i="5"/>
  <c r="AE20" i="5"/>
  <c r="C20" i="5"/>
  <c r="F21" i="5"/>
  <c r="F20" i="5"/>
  <c r="P21" i="5"/>
  <c r="C43" i="6"/>
  <c r="Z20" i="7"/>
  <c r="B34" i="7"/>
  <c r="P15" i="4"/>
  <c r="H15" i="4"/>
  <c r="H18" i="4"/>
  <c r="H14" i="4"/>
  <c r="K14" i="4"/>
  <c r="K18" i="4"/>
  <c r="C15" i="4"/>
  <c r="F15" i="4"/>
  <c r="P14" i="4"/>
  <c r="P13" i="4"/>
  <c r="P18" i="4"/>
  <c r="H24" i="4"/>
  <c r="K19" i="4"/>
  <c r="K24" i="4"/>
  <c r="C14" i="4"/>
  <c r="F14" i="4"/>
  <c r="F20" i="4"/>
  <c r="K21" i="4"/>
  <c r="W17" i="4"/>
  <c r="O38" i="4"/>
  <c r="E38" i="7"/>
  <c r="Z17" i="4"/>
  <c r="C18" i="4"/>
  <c r="C20" i="4"/>
  <c r="O34" i="4"/>
  <c r="H13" i="4"/>
  <c r="O36" i="4"/>
  <c r="P20" i="4"/>
  <c r="P18" i="7"/>
  <c r="F43" i="4"/>
  <c r="K22" i="7"/>
  <c r="Z14" i="7"/>
  <c r="C24" i="7"/>
  <c r="B37" i="7"/>
  <c r="E37" i="7"/>
  <c r="M15" i="7"/>
  <c r="E35" i="7"/>
  <c r="E40" i="7"/>
  <c r="E45" i="7"/>
  <c r="F45" i="7" s="1"/>
  <c r="E36" i="7"/>
  <c r="C36" i="1"/>
  <c r="C35" i="1"/>
  <c r="R17" i="7"/>
  <c r="H22" i="7"/>
  <c r="F38" i="1"/>
  <c r="P17" i="7"/>
  <c r="P16" i="7"/>
  <c r="F37" i="4"/>
  <c r="Z16" i="7"/>
  <c r="F37" i="1"/>
  <c r="M16" i="7"/>
  <c r="F43" i="1"/>
  <c r="F24" i="7"/>
  <c r="C22" i="7"/>
  <c r="C23" i="7"/>
  <c r="F15" i="7"/>
  <c r="F22" i="7"/>
  <c r="F42" i="1"/>
  <c r="F36" i="1"/>
  <c r="F35" i="1"/>
  <c r="F39" i="1"/>
  <c r="C43" i="5"/>
  <c r="C43" i="4"/>
  <c r="C45" i="1"/>
  <c r="C37" i="1"/>
  <c r="C15" i="7"/>
  <c r="K24" i="7"/>
  <c r="F37" i="6"/>
  <c r="C37" i="6"/>
  <c r="C35" i="6"/>
  <c r="F35" i="6"/>
  <c r="F42" i="6"/>
  <c r="M37" i="6"/>
  <c r="U13" i="7"/>
  <c r="U16" i="7"/>
  <c r="F45" i="6"/>
  <c r="AB18" i="7"/>
  <c r="AB19" i="7"/>
  <c r="C45" i="6"/>
  <c r="C45" i="5"/>
  <c r="F45" i="5"/>
  <c r="R16" i="7"/>
  <c r="C36" i="5"/>
  <c r="C37" i="5"/>
  <c r="F36" i="5"/>
  <c r="F37" i="5"/>
  <c r="C40" i="5"/>
  <c r="C35" i="5"/>
  <c r="F18" i="7"/>
  <c r="F40" i="5"/>
  <c r="F35" i="5"/>
  <c r="F21" i="7"/>
  <c r="F13" i="7"/>
  <c r="F14" i="7"/>
  <c r="F42" i="5"/>
  <c r="W20" i="7"/>
  <c r="Z21" i="7"/>
  <c r="AE17" i="7"/>
  <c r="F35" i="4"/>
  <c r="C38" i="4"/>
  <c r="C35" i="4"/>
  <c r="F38" i="4"/>
  <c r="F42" i="4"/>
  <c r="C45" i="4"/>
  <c r="K14" i="7"/>
  <c r="K16" i="7"/>
  <c r="AB17" i="7"/>
  <c r="C14" i="7"/>
  <c r="C40" i="4"/>
  <c r="C39" i="4"/>
  <c r="C13" i="7"/>
  <c r="F39" i="4"/>
  <c r="R13" i="7"/>
  <c r="K21" i="7"/>
  <c r="M18" i="7"/>
  <c r="F40" i="4"/>
  <c r="P15" i="7"/>
  <c r="P14" i="7"/>
  <c r="M14" i="7"/>
  <c r="H16" i="7"/>
  <c r="H14" i="7"/>
  <c r="H24" i="7"/>
  <c r="F38" i="7"/>
  <c r="M37" i="4"/>
  <c r="F35" i="7"/>
  <c r="F37" i="7"/>
  <c r="C37" i="7"/>
  <c r="O35" i="6" l="1"/>
  <c r="K18" i="6"/>
  <c r="K15" i="6"/>
  <c r="K13" i="6"/>
  <c r="K19" i="6"/>
  <c r="K23" i="6"/>
  <c r="P19" i="6"/>
  <c r="P20" i="6"/>
  <c r="H23" i="6"/>
  <c r="F40" i="6"/>
  <c r="F44" i="6"/>
  <c r="M19" i="6"/>
  <c r="M25" i="6" s="1"/>
  <c r="L36" i="6"/>
  <c r="L40" i="6" s="1"/>
  <c r="M35" i="6" s="1"/>
  <c r="H15" i="6"/>
  <c r="H13" i="6"/>
  <c r="H19" i="6"/>
  <c r="H18" i="6"/>
  <c r="D40" i="7"/>
  <c r="F36" i="6"/>
  <c r="F39" i="6"/>
  <c r="F34" i="6"/>
  <c r="D46" i="6"/>
  <c r="H20" i="6"/>
  <c r="D39" i="7"/>
  <c r="L34" i="7"/>
  <c r="C20" i="7"/>
  <c r="C18" i="7"/>
  <c r="W20" i="6"/>
  <c r="Z20" i="6"/>
  <c r="B41" i="7"/>
  <c r="B46" i="6"/>
  <c r="C40" i="6" s="1"/>
  <c r="C25" i="6"/>
  <c r="K18" i="5"/>
  <c r="E39" i="7"/>
  <c r="O35" i="5"/>
  <c r="K13" i="5"/>
  <c r="K20" i="5"/>
  <c r="K25" i="5" s="1"/>
  <c r="H23" i="5"/>
  <c r="W25" i="5"/>
  <c r="P20" i="5"/>
  <c r="M20" i="5"/>
  <c r="E46" i="5"/>
  <c r="F39" i="5" s="1"/>
  <c r="D46" i="5"/>
  <c r="H20" i="5"/>
  <c r="K15" i="4"/>
  <c r="K13" i="4"/>
  <c r="K25" i="4" s="1"/>
  <c r="H20" i="4"/>
  <c r="M13" i="4"/>
  <c r="M20" i="4"/>
  <c r="O35" i="4"/>
  <c r="O40" i="4" s="1"/>
  <c r="P34" i="4" s="1"/>
  <c r="W23" i="4"/>
  <c r="W25" i="4" s="1"/>
  <c r="W20" i="4"/>
  <c r="E46" i="4"/>
  <c r="AC25" i="7"/>
  <c r="N38" i="7" s="1"/>
  <c r="Z25" i="4"/>
  <c r="P25" i="4"/>
  <c r="O25" i="7"/>
  <c r="P19" i="7" s="1"/>
  <c r="B46" i="4"/>
  <c r="D46" i="4"/>
  <c r="C25" i="4"/>
  <c r="F20" i="7"/>
  <c r="F25" i="7" s="1"/>
  <c r="Z23" i="1"/>
  <c r="L38" i="1"/>
  <c r="W23" i="1"/>
  <c r="D44" i="7"/>
  <c r="E44" i="7"/>
  <c r="K19" i="1"/>
  <c r="K23" i="1"/>
  <c r="H13" i="1"/>
  <c r="H23" i="1"/>
  <c r="B44" i="7"/>
  <c r="K13" i="1"/>
  <c r="H19" i="1"/>
  <c r="Z20" i="1"/>
  <c r="Z25" i="1" s="1"/>
  <c r="M25" i="1"/>
  <c r="E46" i="1"/>
  <c r="F44" i="1" s="1"/>
  <c r="P25" i="1"/>
  <c r="H20" i="1"/>
  <c r="B46" i="1"/>
  <c r="C41" i="1" s="1"/>
  <c r="K20" i="1"/>
  <c r="J25" i="7"/>
  <c r="K18" i="7" s="1"/>
  <c r="D46" i="1"/>
  <c r="N40" i="6"/>
  <c r="B39" i="7"/>
  <c r="F25" i="6"/>
  <c r="N40" i="1"/>
  <c r="AB25" i="4"/>
  <c r="B46" i="5"/>
  <c r="F25" i="5"/>
  <c r="R25" i="5"/>
  <c r="U25" i="5"/>
  <c r="Z25" i="5"/>
  <c r="AB25" i="5"/>
  <c r="AE25" i="5"/>
  <c r="X25" i="7"/>
  <c r="N39" i="7" s="1"/>
  <c r="Y25" i="7"/>
  <c r="O39" i="7" s="1"/>
  <c r="P39" i="7" s="1"/>
  <c r="N40" i="5"/>
  <c r="D41" i="7"/>
  <c r="E34" i="7"/>
  <c r="Q25" i="7"/>
  <c r="L37" i="7" s="1"/>
  <c r="M37" i="7" s="1"/>
  <c r="E41" i="7"/>
  <c r="S25" i="7"/>
  <c r="N37" i="7" s="1"/>
  <c r="K25" i="6"/>
  <c r="U25" i="1"/>
  <c r="W25" i="1"/>
  <c r="F25" i="4"/>
  <c r="B45" i="7"/>
  <c r="C45" i="7" s="1"/>
  <c r="H25" i="4"/>
  <c r="B36" i="7"/>
  <c r="L40" i="1"/>
  <c r="M35" i="1" s="1"/>
  <c r="M25" i="4"/>
  <c r="C37" i="4"/>
  <c r="R25" i="6"/>
  <c r="U25" i="6"/>
  <c r="W25" i="6"/>
  <c r="Z25" i="6"/>
  <c r="AB25" i="6"/>
  <c r="C38" i="6"/>
  <c r="AB14" i="7"/>
  <c r="AA25" i="7"/>
  <c r="AB23" i="7" s="1"/>
  <c r="AE25" i="4"/>
  <c r="M25" i="5"/>
  <c r="I25" i="7"/>
  <c r="N35" i="7" s="1"/>
  <c r="P25" i="5"/>
  <c r="AE25" i="1"/>
  <c r="R25" i="4"/>
  <c r="AB25" i="1"/>
  <c r="AE25" i="6"/>
  <c r="O40" i="6"/>
  <c r="P34" i="6" s="1"/>
  <c r="V25" i="7"/>
  <c r="L39" i="7" s="1"/>
  <c r="M39" i="7" s="1"/>
  <c r="W25" i="7"/>
  <c r="L40" i="5"/>
  <c r="M34" i="5"/>
  <c r="O40" i="5"/>
  <c r="P35" i="5" s="1"/>
  <c r="R25" i="7"/>
  <c r="P34" i="5"/>
  <c r="L25" i="7"/>
  <c r="L40" i="4"/>
  <c r="M34" i="4" s="1"/>
  <c r="N40" i="4"/>
  <c r="P21" i="7"/>
  <c r="C25" i="7"/>
  <c r="U25" i="7"/>
  <c r="Z25" i="7"/>
  <c r="D42" i="7"/>
  <c r="E42" i="7"/>
  <c r="O40" i="1"/>
  <c r="P35" i="1" s="1"/>
  <c r="F42" i="7"/>
  <c r="M34" i="1"/>
  <c r="AE21" i="7"/>
  <c r="G25" i="7"/>
  <c r="H18" i="7" s="1"/>
  <c r="B42" i="7"/>
  <c r="AD25" i="7"/>
  <c r="AE23" i="7" s="1"/>
  <c r="N25" i="7"/>
  <c r="N36" i="7" s="1"/>
  <c r="P25" i="6" l="1"/>
  <c r="H25" i="6"/>
  <c r="C44" i="6"/>
  <c r="M13" i="7"/>
  <c r="M19" i="7"/>
  <c r="F46" i="6"/>
  <c r="C34" i="6"/>
  <c r="C36" i="6"/>
  <c r="M38" i="6"/>
  <c r="C41" i="6"/>
  <c r="C39" i="6"/>
  <c r="M34" i="6"/>
  <c r="P38" i="6"/>
  <c r="M36" i="6"/>
  <c r="P36" i="6"/>
  <c r="P35" i="6"/>
  <c r="C41" i="5"/>
  <c r="C39" i="5"/>
  <c r="C34" i="5"/>
  <c r="H25" i="5"/>
  <c r="F41" i="5"/>
  <c r="F34" i="5"/>
  <c r="F44" i="5"/>
  <c r="C44" i="5"/>
  <c r="P38" i="5"/>
  <c r="M35" i="5"/>
  <c r="M38" i="5"/>
  <c r="P36" i="5"/>
  <c r="P40" i="5" s="1"/>
  <c r="M36" i="5"/>
  <c r="M40" i="5" s="1"/>
  <c r="C41" i="4"/>
  <c r="C36" i="4"/>
  <c r="H23" i="7"/>
  <c r="H15" i="7"/>
  <c r="F41" i="4"/>
  <c r="F36" i="4"/>
  <c r="K23" i="7"/>
  <c r="K15" i="7"/>
  <c r="O36" i="7"/>
  <c r="P13" i="7"/>
  <c r="P20" i="7"/>
  <c r="C34" i="4"/>
  <c r="F44" i="4"/>
  <c r="F34" i="4"/>
  <c r="C44" i="4"/>
  <c r="M38" i="4"/>
  <c r="P38" i="4"/>
  <c r="M36" i="4"/>
  <c r="P36" i="4"/>
  <c r="M35" i="4"/>
  <c r="P35" i="4"/>
  <c r="C44" i="1"/>
  <c r="K25" i="1"/>
  <c r="H25" i="1"/>
  <c r="O35" i="7"/>
  <c r="K19" i="7"/>
  <c r="F41" i="1"/>
  <c r="F40" i="1"/>
  <c r="C40" i="1"/>
  <c r="H13" i="7"/>
  <c r="H19" i="7"/>
  <c r="C34" i="1"/>
  <c r="P36" i="1"/>
  <c r="K13" i="7"/>
  <c r="F34" i="1"/>
  <c r="L38" i="7"/>
  <c r="AB20" i="7"/>
  <c r="AB25" i="7" s="1"/>
  <c r="M38" i="1"/>
  <c r="O38" i="7"/>
  <c r="AE20" i="7"/>
  <c r="AE25" i="7" s="1"/>
  <c r="P38" i="1"/>
  <c r="M36" i="1"/>
  <c r="L36" i="7"/>
  <c r="M20" i="7"/>
  <c r="L35" i="7"/>
  <c r="H20" i="7"/>
  <c r="K20" i="7"/>
  <c r="E46" i="7"/>
  <c r="F39" i="7" s="1"/>
  <c r="N40" i="7"/>
  <c r="D46" i="7"/>
  <c r="B46" i="7"/>
  <c r="C40" i="7" s="1"/>
  <c r="C42" i="7"/>
  <c r="M25" i="7" l="1"/>
  <c r="P40" i="6"/>
  <c r="C46" i="6"/>
  <c r="M40" i="6"/>
  <c r="P25" i="7"/>
  <c r="C39" i="7"/>
  <c r="C46" i="5"/>
  <c r="F46" i="5"/>
  <c r="H25" i="7"/>
  <c r="C46" i="4"/>
  <c r="C36" i="7"/>
  <c r="F46" i="4"/>
  <c r="F44" i="7"/>
  <c r="F36" i="7"/>
  <c r="M40" i="4"/>
  <c r="P40" i="4"/>
  <c r="L40" i="7"/>
  <c r="M35" i="7" s="1"/>
  <c r="P40" i="1"/>
  <c r="C44" i="7"/>
  <c r="F46" i="1"/>
  <c r="C46" i="1"/>
  <c r="F41" i="7"/>
  <c r="F40" i="7"/>
  <c r="C41" i="7"/>
  <c r="C34" i="7"/>
  <c r="M40" i="1"/>
  <c r="K25" i="7"/>
  <c r="F34" i="7"/>
  <c r="O40" i="7"/>
  <c r="M36" i="7" l="1"/>
  <c r="M34" i="7"/>
  <c r="M38" i="7"/>
  <c r="P38" i="7"/>
  <c r="P34" i="7"/>
  <c r="F46" i="7"/>
  <c r="C46" i="7"/>
  <c r="P36" i="7"/>
  <c r="P35" i="7"/>
  <c r="M40" i="7" l="1"/>
  <c r="P40" i="7"/>
</calcChain>
</file>

<file path=xl/sharedStrings.xml><?xml version="1.0" encoding="utf-8"?>
<sst xmlns="http://schemas.openxmlformats.org/spreadsheetml/2006/main" count="457" uniqueCount="62">
  <si>
    <t>CONTRACTACIÓ  TRIMESTRAL</t>
  </si>
  <si>
    <t xml:space="preserve">PRIMER TRIMESTRE:     </t>
  </si>
  <si>
    <t>1 de gener a 31 de març de 2024</t>
  </si>
  <si>
    <t>Dades extretes a</t>
  </si>
  <si>
    <t xml:space="preserve">ENS:    </t>
  </si>
  <si>
    <t>Consorci Museu d'Art Contemporani de Barcelona (MACBA)</t>
  </si>
  <si>
    <t>TIPUS DE CONTRACTES</t>
  </si>
  <si>
    <t>Procediment d'adjudicació</t>
  </si>
  <si>
    <t>Obres</t>
  </si>
  <si>
    <t>Serveis</t>
  </si>
  <si>
    <t>Subministraments</t>
  </si>
  <si>
    <t>Concessions de Serveis</t>
  </si>
  <si>
    <t>Privats de l'Administració</t>
  </si>
  <si>
    <t>Administratius especials</t>
  </si>
  <si>
    <t>Nombre</t>
  </si>
  <si>
    <t>% total contractes</t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</si>
  <si>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</si>
  <si>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</si>
  <si>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 xml:space="preserve">% total Preu </t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</si>
  <si>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</si>
  <si>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</si>
  <si>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</si>
  <si>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t>Obert</t>
  </si>
  <si>
    <t>Obert simplificat</t>
  </si>
  <si>
    <t>Obert simplificat abreujat</t>
  </si>
  <si>
    <t>Restringit</t>
  </si>
  <si>
    <t>Licitació amb negociació</t>
  </si>
  <si>
    <t>Negociat sense publicitat</t>
  </si>
  <si>
    <t>Basat en acord marc</t>
  </si>
  <si>
    <t>Menor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</si>
  <si>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</si>
  <si>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Concurs de Projectes</t>
  </si>
  <si>
    <t>Designació de Formadors
     (art. 310 LCSP)</t>
  </si>
  <si>
    <t>Tramitació d'Emergència
     (art. 120 LCSP)</t>
  </si>
  <si>
    <t>Total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</si>
  <si>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</si>
  <si>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https://bcnroc.ajuntament.barcelona.cat/jspui/bitstream/11703/128073/5/GM_pressupost-general_2023.pdf#page=269</t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</si>
  <si>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</si>
  <si>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TOTALS per procediment</t>
  </si>
  <si>
    <t>Tipus de contracte</t>
  </si>
  <si>
    <t>TOTALS per tipus contracte</t>
  </si>
  <si>
    <t>Nombre Total Contractes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</si>
  <si>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</si>
  <si>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</si>
  <si>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% total import</t>
  </si>
  <si>
    <t>Menors dins Autorització Genèrica de despesa</t>
  </si>
  <si>
    <t xml:space="preserve">SEGON TRIMESTRE:     </t>
  </si>
  <si>
    <t>1 d'abril a 30 de juny de 2024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</si>
  <si>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</si>
  <si>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t>* Menors derivats Autorització Genèrica de despesa</t>
  </si>
  <si>
    <t xml:space="preserve">TERCER TRIMESTRE:     </t>
  </si>
  <si>
    <t>1 de juliol a 30 de setembre de 2024</t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</si>
  <si>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</si>
  <si>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</si>
  <si>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t xml:space="preserve">QUART TRIMESTRE:     </t>
  </si>
  <si>
    <t>1 d'octubre a 31 de desembre de 2024</t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</si>
  <si>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</si>
  <si>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RESUM DE LA CONTRACTACIÓ  ANUAL</t>
  </si>
  <si>
    <t>ANY 2024</t>
  </si>
  <si>
    <t>1 de gener a 31 de desembre de 2024</t>
  </si>
  <si>
    <t>Preu net
(sense IVA)</t>
  </si>
  <si>
    <t>Total preu
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</si>
</sst>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 2" xfId="47" xr:uid="{00000000-0005-0000-0000-000001000000}"/>
    <cellStyle name="20% - Èmfasi2 2" xfId="49" xr:uid="{00000000-0005-0000-0000-000003000000}"/>
    <cellStyle name="20% - Èmfasi3 2" xfId="51" xr:uid="{00000000-0005-0000-0000-000005000000}"/>
    <cellStyle name="20% - Èmfasi4 2" xfId="53" xr:uid="{00000000-0005-0000-0000-000007000000}"/>
    <cellStyle name="20% - Èmfasi5 2" xfId="55" xr:uid="{00000000-0005-0000-0000-000009000000}"/>
    <cellStyle name="20% - Èmfasi6 2" xfId="57" xr:uid="{00000000-0005-0000-0000-00000B000000}"/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Èmfasi1 2" xfId="48" xr:uid="{00000000-0005-0000-0000-00000D000000}"/>
    <cellStyle name="40% - Èmfasi2 2" xfId="50" xr:uid="{00000000-0005-0000-0000-00000F000000}"/>
    <cellStyle name="40% - Èmfasi3 2" xfId="52" xr:uid="{00000000-0005-0000-0000-000011000000}"/>
    <cellStyle name="40% - Èmfasi4 2" xfId="54" xr:uid="{00000000-0005-0000-0000-000013000000}"/>
    <cellStyle name="40% - Èmfasi5 2" xfId="56" xr:uid="{00000000-0005-0000-0000-000015000000}"/>
    <cellStyle name="40% - Èmfasi6 2" xfId="58" xr:uid="{00000000-0005-0000-0000-000017000000}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" xfId="59" builtinId="8"/>
    <cellStyle name="Incorrecto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 2" xfId="46" xr:uid="{00000000-0005-0000-0000-000031000000}"/>
    <cellStyle name="Notas" xfId="17" builtinId="10" customBuiltin="1"/>
    <cellStyle name="Porcentaje" xfId="1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EE-48E0-9499-29E20C2FBF2C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E-48E0-9499-29E20C2FBF2C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EE-48E0-9499-29E20C2FBF2C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EE-48E0-9499-29E20C2FBF2C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EE-48E0-9499-29E20C2FBF2C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EE-48E0-9499-29E20C2FBF2C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EE-48E0-9499-29E20C2FBF2C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E-48E0-9499-29E20C2FBF2C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EE-48E0-9499-29E20C2FBF2C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EE-48E0-9499-29E20C2FBF2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2006</c:v>
                </c:pt>
                <c:pt idx="8">
                  <c:v>0</c:v>
                </c:pt>
                <c:pt idx="9">
                  <c:v>0</c:v>
                </c:pt>
                <c:pt idx="10">
                  <c:v>111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EE-48E0-9499-29E20C2F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1-4957-87D8-1F57D4D50B1C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1-4957-87D8-1F57D4D50B1C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1-4957-87D8-1F57D4D50B1C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1-4957-87D8-1F57D4D50B1C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1-4957-87D8-1F57D4D50B1C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31-4957-87D8-1F57D4D50B1C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1-4957-87D8-1F57D4D50B1C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31-4957-87D8-1F57D4D50B1C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31-4957-87D8-1F57D4D50B1C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31-4957-87D8-1F57D4D50B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1154581.19</c:v>
                </c:pt>
                <c:pt idx="1">
                  <c:v>0</c:v>
                </c:pt>
                <c:pt idx="2">
                  <c:v>129257.76</c:v>
                </c:pt>
                <c:pt idx="3">
                  <c:v>0</c:v>
                </c:pt>
                <c:pt idx="4">
                  <c:v>0</c:v>
                </c:pt>
                <c:pt idx="5">
                  <c:v>127050</c:v>
                </c:pt>
                <c:pt idx="6">
                  <c:v>278411.88</c:v>
                </c:pt>
                <c:pt idx="7">
                  <c:v>3560249.4940638216</c:v>
                </c:pt>
                <c:pt idx="8">
                  <c:v>0</c:v>
                </c:pt>
                <c:pt idx="9">
                  <c:v>0</c:v>
                </c:pt>
                <c:pt idx="10">
                  <c:v>265588.36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31-4957-87D8-1F57D4D50B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EB-46DD-8649-4B93E5C1BE34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B-46DD-8649-4B93E5C1BE34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EB-46DD-8649-4B93E5C1BE34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EB-46DD-8649-4B93E5C1BE3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'2024 - CONTRACTACIÓ ANUAL'!$J$34:$K$39</c:f>
              <c:multiLvlStrCache>
                <c:ptCount val="6"/>
                <c:lvl/>
                <c:lvl>
                  <c:pt idx="0">
                    <c:v>Obres</c:v>
                  </c:pt>
                  <c:pt idx="1">
                    <c:v>Serveis</c:v>
                  </c:pt>
                  <c:pt idx="2">
                    <c:v>Subministraments</c:v>
                  </c:pt>
                  <c:pt idx="3">
                    <c:v>Concessions de Serveis</c:v>
                  </c:pt>
                  <c:pt idx="4">
                    <c:v>Privats de l'Administració</c:v>
                  </c:pt>
                  <c:pt idx="5">
                    <c:v>Administratius especials</c:v>
                  </c:pt>
                </c:lvl>
              </c:multiLvlStrCache>
            </c:multiLvl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10</c:v>
                </c:pt>
                <c:pt idx="1">
                  <c:v>1631</c:v>
                </c:pt>
                <c:pt idx="2">
                  <c:v>291</c:v>
                </c:pt>
                <c:pt idx="3">
                  <c:v>0</c:v>
                </c:pt>
                <c:pt idx="4">
                  <c:v>204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B-46DD-8649-4B93E5C1BE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0-4286-8754-FE86F298AA5A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70-4286-8754-FE86F298AA5A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0-4286-8754-FE86F298AA5A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70-4286-8754-FE86F298AA5A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70-4286-8754-FE86F298AA5A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70-4286-8754-FE86F298AA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'2024 - CONTRACTACIÓ ANUAL'!$J$34:$K$39</c:f>
              <c:multiLvlStrCache>
                <c:ptCount val="6"/>
                <c:lvl/>
                <c:lvl>
                  <c:pt idx="0">
                    <c:v>Obres</c:v>
                  </c:pt>
                  <c:pt idx="1">
                    <c:v>Serveis</c:v>
                  </c:pt>
                  <c:pt idx="2">
                    <c:v>Subministraments</c:v>
                  </c:pt>
                  <c:pt idx="3">
                    <c:v>Concessions de Serveis</c:v>
                  </c:pt>
                  <c:pt idx="4">
                    <c:v>Privats de l'Administració</c:v>
                  </c:pt>
                  <c:pt idx="5">
                    <c:v>Administratius especials</c:v>
                  </c:pt>
                </c:lvl>
              </c:multiLvlStrCache>
            </c:multiLvl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113253.51000000001</c:v>
                </c:pt>
                <c:pt idx="1">
                  <c:v>4299566.4100000011</c:v>
                </c:pt>
                <c:pt idx="2">
                  <c:v>613337.16406382096</c:v>
                </c:pt>
                <c:pt idx="3">
                  <c:v>0</c:v>
                </c:pt>
                <c:pt idx="4">
                  <c:v>488981.59999999986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70-4286-8754-FE86F298AA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1701164</xdr:colOff>
      <xdr:row>2</xdr:row>
      <xdr:rowOff>159067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AB23" sqref="AB23"/>
    </sheetView>
  </sheetViews>
  <sheetFormatPr defaultColWidth="9.140625" defaultRowHeight="14.4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>
      <c r="B4" s="25"/>
      <c r="H4" s="25"/>
      <c r="N4" s="25"/>
    </row>
    <row r="5" spans="1:31" s="24" customFormat="1" ht="30.75" customHeight="1">
      <c r="A5" s="27" t="s">
        <v>0</v>
      </c>
      <c r="B5" s="25"/>
      <c r="H5" s="25"/>
      <c r="N5" s="25"/>
    </row>
    <row r="6" spans="1:31" s="24" customFormat="1" ht="6.75" customHeight="1">
      <c r="A6" s="28"/>
      <c r="B6" s="25"/>
      <c r="H6" s="25"/>
      <c r="N6" s="25"/>
    </row>
    <row r="7" spans="1:31" s="24" customFormat="1" ht="24.75" customHeight="1">
      <c r="A7" s="29" t="s">
        <v>1</v>
      </c>
      <c r="B7" s="30" t="s">
        <v>2</v>
      </c>
      <c r="C7" s="31"/>
      <c r="D7" s="31"/>
      <c r="E7" s="31"/>
      <c r="F7" s="31"/>
      <c r="H7" s="69"/>
      <c r="I7" s="84" t="s">
        <v>3</v>
      </c>
      <c r="J7" s="85">
        <v>45402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>
      <c r="A8" s="29" t="s">
        <v>4</v>
      </c>
      <c r="B8" s="23" t="s">
        <v>5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>
      <c r="A11" s="136" t="s">
        <v>7</v>
      </c>
      <c r="B11" s="104" t="s">
        <v>8</v>
      </c>
      <c r="C11" s="105"/>
      <c r="D11" s="105"/>
      <c r="E11" s="105"/>
      <c r="F11" s="106"/>
      <c r="G11" s="107" t="s">
        <v>9</v>
      </c>
      <c r="H11" s="108"/>
      <c r="I11" s="108"/>
      <c r="J11" s="108"/>
      <c r="K11" s="109"/>
      <c r="L11" s="122" t="s">
        <v>10</v>
      </c>
      <c r="M11" s="123"/>
      <c r="N11" s="123"/>
      <c r="O11" s="123"/>
      <c r="P11" s="123"/>
      <c r="Q11" s="110" t="s">
        <v>11</v>
      </c>
      <c r="R11" s="111"/>
      <c r="S11" s="111"/>
      <c r="T11" s="111"/>
      <c r="U11" s="112"/>
      <c r="V11" s="116" t="s">
        <v>12</v>
      </c>
      <c r="W11" s="117"/>
      <c r="X11" s="117"/>
      <c r="Y11" s="117"/>
      <c r="Z11" s="118"/>
      <c r="AA11" s="113" t="s">
        <v>13</v>
      </c>
      <c r="AB11" s="114"/>
      <c r="AC11" s="114"/>
      <c r="AD11" s="114"/>
      <c r="AE11" s="115"/>
    </row>
    <row r="12" spans="1:31" ht="39" customHeight="1" thickBot="1">
      <c r="A12" s="137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>
      <c r="A13" s="39" t="s">
        <v>22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4" si="2">IF(G13,G13/$G$25,"")</f>
        <v>5.4495912806539508E-3</v>
      </c>
      <c r="I13" s="4">
        <v>256354.3</v>
      </c>
      <c r="J13" s="5">
        <v>271503.55</v>
      </c>
      <c r="K13" s="21">
        <f t="shared" ref="K13:K24" si="3">IF(J13,J13/$J$25,"")</f>
        <v>0.30069770702112991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2.7247956403269754E-3</v>
      </c>
      <c r="I19" s="6">
        <v>4000</v>
      </c>
      <c r="J19" s="7">
        <v>4840</v>
      </c>
      <c r="K19" s="21">
        <f t="shared" si="3"/>
        <v>5.3604341526372994E-3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364</v>
      </c>
      <c r="H20" s="62">
        <f t="shared" si="2"/>
        <v>0.99182561307901906</v>
      </c>
      <c r="I20" s="65">
        <v>520929.29999999976</v>
      </c>
      <c r="J20" s="66">
        <v>626568.3899999999</v>
      </c>
      <c r="K20" s="63">
        <f t="shared" si="3"/>
        <v>0.69394185882623272</v>
      </c>
      <c r="L20" s="64">
        <v>78</v>
      </c>
      <c r="M20" s="62">
        <f t="shared" si="4"/>
        <v>1</v>
      </c>
      <c r="N20" s="65">
        <v>89196.620967741939</v>
      </c>
      <c r="O20" s="66">
        <v>103008.5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39</v>
      </c>
      <c r="W20" s="62">
        <f t="shared" si="8"/>
        <v>0.61904761904761907</v>
      </c>
      <c r="X20" s="65">
        <v>118107.34859369336</v>
      </c>
      <c r="Y20" s="66">
        <v>139232.29999999996</v>
      </c>
      <c r="Z20" s="63">
        <f t="shared" si="9"/>
        <v>0.88015410755187951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>
      <c r="A21" s="89" t="s">
        <v>30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>
        <v>24</v>
      </c>
      <c r="W23" s="20">
        <f t="shared" si="8"/>
        <v>0.38095238095238093</v>
      </c>
      <c r="X23" s="93">
        <v>18103.82</v>
      </c>
      <c r="Y23" s="94">
        <v>18958.519999999997</v>
      </c>
      <c r="Z23" s="21">
        <f t="shared" si="9"/>
        <v>0.11984589244812059</v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>
      <c r="A24" s="90" t="s">
        <v>33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>
      <c r="A25" s="78" t="s">
        <v>34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367</v>
      </c>
      <c r="H25" s="17">
        <f t="shared" si="12"/>
        <v>1</v>
      </c>
      <c r="I25" s="18">
        <f t="shared" si="12"/>
        <v>781283.59999999974</v>
      </c>
      <c r="J25" s="18">
        <f t="shared" si="12"/>
        <v>902911.94</v>
      </c>
      <c r="K25" s="19">
        <f t="shared" si="12"/>
        <v>1</v>
      </c>
      <c r="L25" s="16">
        <f t="shared" si="12"/>
        <v>78</v>
      </c>
      <c r="M25" s="17">
        <f t="shared" si="12"/>
        <v>1</v>
      </c>
      <c r="N25" s="18">
        <f t="shared" si="12"/>
        <v>89196.620967741939</v>
      </c>
      <c r="O25" s="18">
        <f t="shared" si="12"/>
        <v>103008.5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63</v>
      </c>
      <c r="W25" s="17">
        <f t="shared" si="12"/>
        <v>1</v>
      </c>
      <c r="X25" s="18">
        <f t="shared" si="12"/>
        <v>136211.16859369335</v>
      </c>
      <c r="Y25" s="18">
        <f t="shared" si="12"/>
        <v>158190.81999999995</v>
      </c>
      <c r="Z25" s="19">
        <f t="shared" si="12"/>
        <v>1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>
      <c r="B26" s="25"/>
      <c r="H26" s="25"/>
      <c r="N26" s="25"/>
    </row>
    <row r="27" spans="1:31" s="47" customFormat="1" ht="34.15" hidden="1" customHeight="1">
      <c r="A27" s="142" t="s">
        <v>35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>
      <c r="A28" s="143" t="s">
        <v>36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>
      <c r="A29" s="138" t="s">
        <v>37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>
      <c r="A31" s="119" t="s">
        <v>7</v>
      </c>
      <c r="B31" s="124" t="s">
        <v>38</v>
      </c>
      <c r="C31" s="125"/>
      <c r="D31" s="125"/>
      <c r="E31" s="125"/>
      <c r="F31" s="126"/>
      <c r="G31" s="24"/>
      <c r="J31" s="130" t="s">
        <v>39</v>
      </c>
      <c r="K31" s="131"/>
      <c r="L31" s="124" t="s">
        <v>40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>
      <c r="A33" s="121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34"/>
      <c r="K33" s="135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>
      <c r="A34" s="39" t="s">
        <v>22</v>
      </c>
      <c r="B34" s="9">
        <f t="shared" ref="B34:B45" si="13">B13+G13+L13+Q13+AA13+V13</f>
        <v>2</v>
      </c>
      <c r="C34" s="8">
        <f t="shared" ref="C34:C43" si="14">IF(B34,B34/$B$46,"")</f>
        <v>3.937007874015748E-3</v>
      </c>
      <c r="D34" s="10">
        <f t="shared" ref="D34:D45" si="15">D13+I13+N13+S13+AC13+X13</f>
        <v>256354.3</v>
      </c>
      <c r="E34" s="11">
        <f t="shared" ref="E34:E45" si="16">E13+J13+O13+T13+AD13+Y13</f>
        <v>271503.55</v>
      </c>
      <c r="F34" s="21">
        <f t="shared" ref="F34:F43" si="17">IF(E34,E34/$E$46,"")</f>
        <v>0.23322817958139158</v>
      </c>
      <c r="J34" s="99" t="s">
        <v>8</v>
      </c>
      <c r="K34" s="100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9</v>
      </c>
      <c r="K35" s="96"/>
      <c r="L35" s="57">
        <f>G25</f>
        <v>367</v>
      </c>
      <c r="M35" s="8">
        <f t="shared" si="18"/>
        <v>0.72244094488188981</v>
      </c>
      <c r="N35" s="58">
        <f>I25</f>
        <v>781283.59999999974</v>
      </c>
      <c r="O35" s="58">
        <f>J25</f>
        <v>902911.94</v>
      </c>
      <c r="P35" s="56">
        <f t="shared" si="19"/>
        <v>0.7756234056184631</v>
      </c>
    </row>
    <row r="36" spans="1:33" ht="30" customHeight="1">
      <c r="A36" s="41" t="s">
        <v>24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95" t="s">
        <v>10</v>
      </c>
      <c r="K36" s="96"/>
      <c r="L36" s="57">
        <f>L25</f>
        <v>78</v>
      </c>
      <c r="M36" s="8">
        <f t="shared" si="18"/>
        <v>0.15354330708661418</v>
      </c>
      <c r="N36" s="58">
        <f>N25</f>
        <v>89196.620967741939</v>
      </c>
      <c r="O36" s="58">
        <f>O25</f>
        <v>103008.5</v>
      </c>
      <c r="P36" s="56">
        <f t="shared" si="19"/>
        <v>8.8486816973147406E-2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11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12</v>
      </c>
      <c r="K38" s="96"/>
      <c r="L38" s="57">
        <f>V25</f>
        <v>63</v>
      </c>
      <c r="M38" s="8">
        <f t="shared" si="18"/>
        <v>0.12401574803149606</v>
      </c>
      <c r="N38" s="58">
        <f>X25</f>
        <v>136211.16859369335</v>
      </c>
      <c r="O38" s="58">
        <f>Y25</f>
        <v>158190.81999999995</v>
      </c>
      <c r="P38" s="56">
        <f t="shared" si="19"/>
        <v>0.13588977740838962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>
      <c r="A39" s="42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95" t="s">
        <v>13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>
      <c r="A40" s="42" t="s">
        <v>28</v>
      </c>
      <c r="B40" s="12">
        <f t="shared" si="13"/>
        <v>1</v>
      </c>
      <c r="C40" s="8">
        <f t="shared" si="14"/>
        <v>1.968503937007874E-3</v>
      </c>
      <c r="D40" s="13">
        <f t="shared" si="15"/>
        <v>4000</v>
      </c>
      <c r="E40" s="14">
        <f t="shared" si="16"/>
        <v>4840</v>
      </c>
      <c r="F40" s="21">
        <f t="shared" si="17"/>
        <v>4.1576781930620626E-3</v>
      </c>
      <c r="G40" s="24"/>
      <c r="J40" s="97" t="s">
        <v>34</v>
      </c>
      <c r="K40" s="98"/>
      <c r="L40" s="79">
        <f>SUM(L34:L39)</f>
        <v>508</v>
      </c>
      <c r="M40" s="17">
        <f>SUM(M34:M39)</f>
        <v>1</v>
      </c>
      <c r="N40" s="80">
        <f>SUM(N34:N39)</f>
        <v>1006691.389561435</v>
      </c>
      <c r="O40" s="81">
        <f>SUM(O34:O39)</f>
        <v>1164111.2599999998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>
      <c r="A41" s="43" t="s">
        <v>29</v>
      </c>
      <c r="B41" s="12">
        <f t="shared" si="13"/>
        <v>481</v>
      </c>
      <c r="C41" s="8">
        <f t="shared" si="14"/>
        <v>0.94685039370078738</v>
      </c>
      <c r="D41" s="13">
        <f t="shared" si="15"/>
        <v>728233.26956143498</v>
      </c>
      <c r="E41" s="14">
        <f t="shared" si="16"/>
        <v>868809.18999999983</v>
      </c>
      <c r="F41" s="21">
        <f t="shared" si="17"/>
        <v>0.74632831057746152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>
      <c r="A42" s="89" t="s">
        <v>45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>
      <c r="A43" s="76" t="s">
        <v>31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>
      <c r="A44" s="88" t="s">
        <v>32</v>
      </c>
      <c r="B44" s="12">
        <f t="shared" si="13"/>
        <v>24</v>
      </c>
      <c r="C44" s="8">
        <f t="shared" ref="C44" si="20">IF(B44,B44/$B$46,"")</f>
        <v>4.7244094488188976E-2</v>
      </c>
      <c r="D44" s="13">
        <f t="shared" si="15"/>
        <v>18103.82</v>
      </c>
      <c r="E44" s="14">
        <f t="shared" si="16"/>
        <v>18958.519999999997</v>
      </c>
      <c r="F44" s="21">
        <f t="shared" ref="F44" si="21">IF(E44,E44/$E$46,"")</f>
        <v>1.6285831648084909E-2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>
      <c r="A45" s="90" t="s">
        <v>33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>
      <c r="A46" s="61" t="s">
        <v>34</v>
      </c>
      <c r="B46" s="16">
        <f>SUM(B34:B45)</f>
        <v>508</v>
      </c>
      <c r="C46" s="17">
        <f>SUM(C34:C45)</f>
        <v>1</v>
      </c>
      <c r="D46" s="18">
        <f>SUM(D34:D45)</f>
        <v>1006691.3895614349</v>
      </c>
      <c r="E46" s="18">
        <f>SUM(E34:E45)</f>
        <v>1164111.2599999998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>
      <c r="B48" s="25"/>
      <c r="H48" s="25"/>
      <c r="N48" s="25"/>
    </row>
    <row r="49" spans="2:14" s="24" customFormat="1">
      <c r="B49" s="25"/>
      <c r="H49" s="25"/>
      <c r="N49" s="25"/>
    </row>
    <row r="50" spans="2:14" s="24" customFormat="1">
      <c r="B50" s="25"/>
      <c r="H50" s="25"/>
      <c r="N50" s="25"/>
    </row>
    <row r="51" spans="2:14" s="24" customFormat="1">
      <c r="B51" s="25"/>
      <c r="H51" s="25"/>
      <c r="N51" s="25"/>
    </row>
    <row r="52" spans="2:14" s="24" customFormat="1">
      <c r="B52" s="25"/>
      <c r="H52" s="25"/>
      <c r="N52" s="25"/>
    </row>
    <row r="53" spans="2:14" s="24" customFormat="1">
      <c r="B53" s="25"/>
      <c r="H53" s="25"/>
      <c r="N53" s="25"/>
    </row>
    <row r="54" spans="2:14" s="24" customFormat="1">
      <c r="B54" s="25"/>
      <c r="H54" s="25"/>
      <c r="N54" s="25"/>
    </row>
    <row r="55" spans="2:14" s="24" customFormat="1">
      <c r="B55" s="25"/>
      <c r="H55" s="25"/>
      <c r="N55" s="25"/>
    </row>
    <row r="56" spans="2:14" s="24" customFormat="1">
      <c r="B56" s="25"/>
      <c r="H56" s="25"/>
      <c r="N56" s="25"/>
    </row>
    <row r="57" spans="2:14" s="24" customFormat="1">
      <c r="B57" s="25"/>
      <c r="H57" s="25"/>
      <c r="N57" s="25"/>
    </row>
    <row r="58" spans="2:14" s="24" customFormat="1">
      <c r="B58" s="25"/>
      <c r="H58" s="25"/>
      <c r="N58" s="25"/>
    </row>
    <row r="59" spans="2:14" s="24" customFormat="1">
      <c r="B59" s="25"/>
      <c r="H59" s="25"/>
      <c r="N59" s="25"/>
    </row>
    <row r="60" spans="2:14" s="24" customFormat="1">
      <c r="B60" s="25"/>
      <c r="H60" s="25"/>
      <c r="N60" s="25"/>
    </row>
    <row r="61" spans="2:14" s="24" customFormat="1">
      <c r="B61" s="25"/>
      <c r="H61" s="25"/>
      <c r="N61" s="25"/>
    </row>
    <row r="62" spans="2:14" s="24" customFormat="1">
      <c r="B62" s="25"/>
      <c r="H62" s="25"/>
      <c r="N62" s="25"/>
    </row>
    <row r="63" spans="2:14" s="24" customFormat="1">
      <c r="B63" s="25"/>
      <c r="H63" s="25"/>
      <c r="N63" s="25"/>
    </row>
    <row r="64" spans="2:14" s="24" customFormat="1">
      <c r="B64" s="25"/>
      <c r="H64" s="25"/>
      <c r="N64" s="25"/>
    </row>
    <row r="65" spans="2:14" s="24" customFormat="1">
      <c r="B65" s="25"/>
      <c r="H65" s="25"/>
      <c r="N65" s="25"/>
    </row>
    <row r="66" spans="2:14" s="24" customFormat="1">
      <c r="B66" s="25"/>
      <c r="H66" s="25"/>
      <c r="N66" s="25"/>
    </row>
    <row r="67" spans="2:14" s="24" customFormat="1">
      <c r="B67" s="25"/>
      <c r="H67" s="25"/>
      <c r="N67" s="25"/>
    </row>
    <row r="68" spans="2:14" s="24" customFormat="1">
      <c r="B68" s="25"/>
      <c r="H68" s="25"/>
      <c r="N68" s="25"/>
    </row>
    <row r="69" spans="2:14" s="24" customFormat="1">
      <c r="B69" s="25"/>
      <c r="H69" s="25"/>
      <c r="N69" s="25"/>
    </row>
    <row r="70" spans="2:14" s="24" customFormat="1">
      <c r="B70" s="25"/>
      <c r="H70" s="25"/>
      <c r="N70" s="25"/>
    </row>
    <row r="71" spans="2:14" s="24" customFormat="1">
      <c r="B71" s="25"/>
      <c r="H71" s="25"/>
      <c r="N71" s="25"/>
    </row>
    <row r="72" spans="2:14" s="24" customFormat="1">
      <c r="B72" s="25"/>
      <c r="H72" s="25"/>
      <c r="N72" s="25"/>
    </row>
    <row r="73" spans="2:14" s="24" customFormat="1">
      <c r="B73" s="25"/>
      <c r="H73" s="25"/>
      <c r="N73" s="25"/>
    </row>
    <row r="74" spans="2:14" s="24" customFormat="1">
      <c r="B74" s="25"/>
      <c r="H74" s="25"/>
      <c r="N74" s="25"/>
    </row>
    <row r="75" spans="2:14" s="24" customFormat="1">
      <c r="B75" s="25"/>
      <c r="H75" s="25"/>
      <c r="N75" s="25"/>
    </row>
    <row r="76" spans="2:14" s="24" customFormat="1">
      <c r="B76" s="25"/>
      <c r="H76" s="25"/>
      <c r="N76" s="25"/>
    </row>
    <row r="77" spans="2:14" s="24" customFormat="1">
      <c r="B77" s="25"/>
      <c r="H77" s="25"/>
      <c r="N77" s="25"/>
    </row>
    <row r="78" spans="2:14" s="24" customFormat="1">
      <c r="B78" s="25"/>
      <c r="H78" s="25"/>
      <c r="N78" s="25"/>
    </row>
    <row r="79" spans="2:14" s="24" customFormat="1">
      <c r="B79" s="25"/>
      <c r="H79" s="25"/>
      <c r="N79" s="25"/>
    </row>
    <row r="80" spans="2:14" s="24" customFormat="1">
      <c r="B80" s="25"/>
      <c r="H80" s="25"/>
      <c r="N80" s="25"/>
    </row>
    <row r="81" spans="2:14" s="24" customFormat="1">
      <c r="B81" s="25"/>
      <c r="H81" s="25"/>
      <c r="N81" s="25"/>
    </row>
    <row r="82" spans="2:14" s="24" customFormat="1">
      <c r="B82" s="25"/>
      <c r="H82" s="25"/>
      <c r="N82" s="25"/>
    </row>
    <row r="83" spans="2:14" s="24" customFormat="1">
      <c r="B83" s="25"/>
      <c r="H83" s="25"/>
      <c r="N83" s="25"/>
    </row>
    <row r="84" spans="2:14" s="24" customFormat="1">
      <c r="B84" s="25"/>
      <c r="H84" s="25"/>
      <c r="N84" s="25"/>
    </row>
    <row r="85" spans="2:14" s="24" customFormat="1">
      <c r="B85" s="25"/>
      <c r="H85" s="25"/>
      <c r="N85" s="25"/>
    </row>
    <row r="86" spans="2:14" s="24" customFormat="1">
      <c r="B86" s="25"/>
      <c r="H86" s="25"/>
      <c r="N86" s="25"/>
    </row>
    <row r="87" spans="2:14" s="24" customFormat="1">
      <c r="B87" s="25"/>
      <c r="H87" s="25"/>
      <c r="N87" s="25"/>
    </row>
    <row r="88" spans="2:14" s="24" customFormat="1">
      <c r="B88" s="25"/>
      <c r="H88" s="25"/>
      <c r="N88" s="25"/>
    </row>
    <row r="89" spans="2:14" s="24" customFormat="1">
      <c r="B89" s="25"/>
      <c r="H89" s="25"/>
      <c r="N89" s="25"/>
    </row>
    <row r="90" spans="2:14" s="24" customFormat="1">
      <c r="B90" s="25"/>
      <c r="H90" s="25"/>
      <c r="N90" s="25"/>
    </row>
    <row r="91" spans="2:14" s="24" customFormat="1">
      <c r="B91" s="25"/>
      <c r="H91" s="25"/>
      <c r="N91" s="25"/>
    </row>
    <row r="92" spans="2:14" s="24" customFormat="1">
      <c r="B92" s="25"/>
      <c r="H92" s="25"/>
      <c r="N92" s="25"/>
    </row>
    <row r="93" spans="2:14" s="24" customFormat="1">
      <c r="B93" s="25"/>
      <c r="H93" s="25"/>
      <c r="N93" s="25"/>
    </row>
    <row r="94" spans="2:14" s="24" customFormat="1">
      <c r="B94" s="25"/>
      <c r="H94" s="25"/>
      <c r="N94" s="25"/>
    </row>
    <row r="95" spans="2:14" s="24" customFormat="1">
      <c r="B95" s="25"/>
      <c r="H95" s="25"/>
      <c r="N95" s="25"/>
    </row>
    <row r="96" spans="2:14" s="24" customFormat="1">
      <c r="B96" s="25"/>
      <c r="H96" s="25"/>
      <c r="N96" s="25"/>
    </row>
    <row r="97" spans="2:21" s="24" customFormat="1">
      <c r="B97" s="25"/>
      <c r="H97" s="25"/>
      <c r="N97" s="25"/>
    </row>
    <row r="98" spans="2:21" s="24" customFormat="1">
      <c r="B98" s="25"/>
      <c r="H98" s="25"/>
      <c r="N98" s="25"/>
    </row>
    <row r="99" spans="2:21" s="24" customFormat="1">
      <c r="B99" s="25"/>
      <c r="H99" s="25"/>
      <c r="N99" s="25"/>
    </row>
    <row r="100" spans="2:21" s="24" customFormat="1">
      <c r="B100" s="25"/>
      <c r="H100" s="25"/>
      <c r="N100" s="25"/>
    </row>
    <row r="101" spans="2:21" s="24" customFormat="1">
      <c r="B101" s="25"/>
      <c r="H101" s="25"/>
      <c r="N101" s="25"/>
    </row>
    <row r="102" spans="2:21" s="24" customFormat="1">
      <c r="B102" s="25"/>
      <c r="H102" s="25"/>
      <c r="N102" s="25"/>
    </row>
    <row r="103" spans="2:21" s="24" customFormat="1">
      <c r="B103" s="25"/>
      <c r="H103" s="25"/>
      <c r="N103" s="25"/>
    </row>
    <row r="104" spans="2:21" s="24" customFormat="1">
      <c r="B104" s="25"/>
      <c r="H104" s="25"/>
      <c r="N104" s="25"/>
    </row>
    <row r="105" spans="2:21" s="24" customFormat="1">
      <c r="B105" s="25"/>
      <c r="H105" s="25"/>
      <c r="N105" s="25"/>
    </row>
    <row r="106" spans="2:21" s="24" customFormat="1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I16" sqref="I16"/>
    </sheetView>
  </sheetViews>
  <sheetFormatPr defaultColWidth="9.140625" defaultRowHeight="14.4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>
      <c r="B4" s="25"/>
      <c r="H4" s="25"/>
      <c r="N4" s="25"/>
    </row>
    <row r="5" spans="1:31" s="24" customFormat="1" ht="30.75" customHeight="1">
      <c r="A5" s="27" t="s">
        <v>0</v>
      </c>
      <c r="B5" s="25"/>
      <c r="H5" s="25"/>
      <c r="N5" s="25"/>
    </row>
    <row r="6" spans="1:31" s="24" customFormat="1" ht="6.75" customHeight="1">
      <c r="A6" s="28"/>
      <c r="B6" s="25"/>
      <c r="H6" s="25"/>
      <c r="N6" s="25"/>
    </row>
    <row r="7" spans="1:31" s="24" customFormat="1" ht="24.75" customHeight="1">
      <c r="A7" s="29" t="s">
        <v>46</v>
      </c>
      <c r="B7" s="30" t="s">
        <v>47</v>
      </c>
      <c r="C7" s="31"/>
      <c r="D7" s="31"/>
      <c r="E7" s="31"/>
      <c r="F7" s="31"/>
      <c r="H7" s="69"/>
      <c r="I7" s="84" t="s">
        <v>3</v>
      </c>
      <c r="J7" s="85">
        <v>45493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>
      <c r="A8" s="29" t="s">
        <v>4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>
      <c r="A11" s="136" t="s">
        <v>7</v>
      </c>
      <c r="B11" s="104" t="s">
        <v>8</v>
      </c>
      <c r="C11" s="105"/>
      <c r="D11" s="105"/>
      <c r="E11" s="105"/>
      <c r="F11" s="106"/>
      <c r="G11" s="107" t="s">
        <v>9</v>
      </c>
      <c r="H11" s="108"/>
      <c r="I11" s="108"/>
      <c r="J11" s="108"/>
      <c r="K11" s="109"/>
      <c r="L11" s="122" t="s">
        <v>10</v>
      </c>
      <c r="M11" s="123"/>
      <c r="N11" s="123"/>
      <c r="O11" s="123"/>
      <c r="P11" s="123"/>
      <c r="Q11" s="110" t="s">
        <v>11</v>
      </c>
      <c r="R11" s="111"/>
      <c r="S11" s="111"/>
      <c r="T11" s="111"/>
      <c r="U11" s="112"/>
      <c r="V11" s="116" t="s">
        <v>12</v>
      </c>
      <c r="W11" s="117"/>
      <c r="X11" s="117"/>
      <c r="Y11" s="117"/>
      <c r="Z11" s="118"/>
      <c r="AA11" s="113" t="s">
        <v>13</v>
      </c>
      <c r="AB11" s="114"/>
      <c r="AC11" s="114"/>
      <c r="AD11" s="114"/>
      <c r="AE11" s="115"/>
    </row>
    <row r="12" spans="1:31" ht="39" customHeight="1" thickBot="1">
      <c r="A12" s="137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7.2815533980582527E-3</v>
      </c>
      <c r="I13" s="4">
        <f>82360+441557.87</f>
        <v>523917.87</v>
      </c>
      <c r="J13" s="5">
        <f>534285.02+97030.6</f>
        <v>631315.62</v>
      </c>
      <c r="K13" s="21">
        <f t="shared" ref="K13:K21" si="3">IF(J13,J13/$J$25,"")</f>
        <v>0.45612555686509459</v>
      </c>
      <c r="L13" s="1">
        <v>1</v>
      </c>
      <c r="M13" s="20">
        <f t="shared" ref="M13:M21" si="4">IF(L13,L13/$L$25,"")</f>
        <v>1.0101010101010102E-2</v>
      </c>
      <c r="N13" s="4">
        <v>67556.070000000007</v>
      </c>
      <c r="O13" s="5">
        <v>81742.84</v>
      </c>
      <c r="P13" s="21">
        <f t="shared" ref="P13:P21" si="5">IF(O13,O13/$O$25,"")</f>
        <v>0.46120396404587161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4.8543689320388345E-3</v>
      </c>
      <c r="I15" s="6">
        <v>33770</v>
      </c>
      <c r="J15" s="7">
        <v>40861.699999999997</v>
      </c>
      <c r="K15" s="21">
        <f t="shared" si="3"/>
        <v>2.9522579636085091E-2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>
      <c r="A20" s="76" t="s">
        <v>29</v>
      </c>
      <c r="B20" s="64">
        <v>5</v>
      </c>
      <c r="C20" s="62">
        <f t="shared" si="0"/>
        <v>1</v>
      </c>
      <c r="D20" s="65">
        <v>47350.069999999992</v>
      </c>
      <c r="E20" s="66">
        <v>57293.590000000004</v>
      </c>
      <c r="F20" s="21">
        <f t="shared" si="1"/>
        <v>1</v>
      </c>
      <c r="G20" s="64">
        <v>407</v>
      </c>
      <c r="H20" s="62">
        <f t="shared" si="2"/>
        <v>0.98786407766990292</v>
      </c>
      <c r="I20" s="65">
        <v>591053.75176150794</v>
      </c>
      <c r="J20" s="66">
        <v>711905.66000000096</v>
      </c>
      <c r="K20" s="21">
        <f t="shared" si="3"/>
        <v>0.51435186349882034</v>
      </c>
      <c r="L20" s="64">
        <v>98</v>
      </c>
      <c r="M20" s="62">
        <f t="shared" si="4"/>
        <v>0.98989898989898994</v>
      </c>
      <c r="N20" s="65">
        <v>79668.463064552372</v>
      </c>
      <c r="O20" s="66">
        <v>95495.098900000026</v>
      </c>
      <c r="P20" s="63">
        <f t="shared" si="5"/>
        <v>0.5387960359541285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48</v>
      </c>
      <c r="W20" s="62">
        <f t="shared" si="8"/>
        <v>0.75</v>
      </c>
      <c r="X20" s="65">
        <v>83441.83</v>
      </c>
      <c r="Y20" s="66">
        <v>95794.559999999983</v>
      </c>
      <c r="Z20" s="63">
        <f t="shared" si="9"/>
        <v>0.76731242851594228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>
      <c r="A22" s="76" t="s">
        <v>31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>
      <c r="A23" s="88" t="s">
        <v>32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>
        <v>16</v>
      </c>
      <c r="W23" s="20">
        <f t="shared" si="18"/>
        <v>0.25</v>
      </c>
      <c r="X23" s="6">
        <v>28325</v>
      </c>
      <c r="Y23" s="7">
        <v>29049.71</v>
      </c>
      <c r="Z23" s="21">
        <f t="shared" si="19"/>
        <v>0.23268757148405772</v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>
      <c r="A24" s="90" t="s">
        <v>33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>
      <c r="A25" s="78" t="s">
        <v>34</v>
      </c>
      <c r="B25" s="16">
        <f t="shared" ref="B25:AE25" si="32">SUM(B13:B24)</f>
        <v>5</v>
      </c>
      <c r="C25" s="17">
        <f t="shared" si="32"/>
        <v>1</v>
      </c>
      <c r="D25" s="18">
        <f t="shared" si="32"/>
        <v>47350.069999999992</v>
      </c>
      <c r="E25" s="18">
        <f t="shared" si="32"/>
        <v>57293.590000000004</v>
      </c>
      <c r="F25" s="19">
        <f t="shared" si="32"/>
        <v>1</v>
      </c>
      <c r="G25" s="16">
        <f t="shared" si="32"/>
        <v>412</v>
      </c>
      <c r="H25" s="17">
        <f t="shared" si="32"/>
        <v>1</v>
      </c>
      <c r="I25" s="18">
        <f t="shared" si="32"/>
        <v>1148741.6217615078</v>
      </c>
      <c r="J25" s="18">
        <f t="shared" si="32"/>
        <v>1384082.9800000009</v>
      </c>
      <c r="K25" s="19">
        <f t="shared" si="32"/>
        <v>1</v>
      </c>
      <c r="L25" s="16">
        <f t="shared" si="32"/>
        <v>99</v>
      </c>
      <c r="M25" s="17">
        <f t="shared" si="32"/>
        <v>1</v>
      </c>
      <c r="N25" s="18">
        <f t="shared" si="32"/>
        <v>147224.53306455238</v>
      </c>
      <c r="O25" s="18">
        <f t="shared" si="32"/>
        <v>177237.93890000001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64</v>
      </c>
      <c r="W25" s="17">
        <f t="shared" si="32"/>
        <v>1</v>
      </c>
      <c r="X25" s="18">
        <f t="shared" si="32"/>
        <v>111766.83</v>
      </c>
      <c r="Y25" s="18">
        <f t="shared" si="32"/>
        <v>124844.26999999999</v>
      </c>
      <c r="Z25" s="19">
        <f t="shared" si="32"/>
        <v>1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>
      <c r="B26" s="25"/>
      <c r="H26" s="25"/>
      <c r="N26" s="25"/>
    </row>
    <row r="27" spans="1:31" s="47" customFormat="1" ht="34.15" hidden="1" customHeight="1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>
      <c r="A29" s="138" t="s">
        <v>37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>
      <c r="A31" s="119" t="s">
        <v>7</v>
      </c>
      <c r="B31" s="124" t="s">
        <v>38</v>
      </c>
      <c r="C31" s="125"/>
      <c r="D31" s="125"/>
      <c r="E31" s="125"/>
      <c r="F31" s="126"/>
      <c r="G31" s="24"/>
      <c r="J31" s="130" t="s">
        <v>39</v>
      </c>
      <c r="K31" s="131"/>
      <c r="L31" s="124" t="s">
        <v>40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>
      <c r="A33" s="121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34"/>
      <c r="K33" s="135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>
      <c r="A34" s="39" t="s">
        <v>22</v>
      </c>
      <c r="B34" s="9">
        <f t="shared" ref="B34:B45" si="33">B13+G13+L13+Q13+AA13+V13</f>
        <v>4</v>
      </c>
      <c r="C34" s="8">
        <f t="shared" ref="C34:C45" si="34">IF(B34,B34/$B$46,"")</f>
        <v>6.8965517241379309E-3</v>
      </c>
      <c r="D34" s="10">
        <f t="shared" ref="D34:D45" si="35">D13+I13+N13+S13+AC13+X13</f>
        <v>591473.93999999994</v>
      </c>
      <c r="E34" s="11">
        <f t="shared" ref="E34:E45" si="36">E13+J13+O13+T13+AD13+Y13</f>
        <v>713058.46</v>
      </c>
      <c r="F34" s="21">
        <f t="shared" ref="F34:F42" si="37">IF(E34,E34/$E$46,"")</f>
        <v>0.4089907192700532</v>
      </c>
      <c r="J34" s="99" t="s">
        <v>8</v>
      </c>
      <c r="K34" s="100"/>
      <c r="L34" s="54">
        <f>B25</f>
        <v>5</v>
      </c>
      <c r="M34" s="8">
        <f t="shared" ref="M34:M39" si="38">IF(L34,L34/$L$40,"")</f>
        <v>8.6206896551724137E-3</v>
      </c>
      <c r="N34" s="55">
        <f>D25</f>
        <v>47350.069999999992</v>
      </c>
      <c r="O34" s="55">
        <f>E25</f>
        <v>57293.590000000004</v>
      </c>
      <c r="P34" s="56">
        <f t="shared" ref="P34:P39" si="39">IF(O34,O34/$O$40,"")</f>
        <v>3.2862027306517792E-2</v>
      </c>
    </row>
    <row r="35" spans="1:33" s="24" customFormat="1" ht="30" customHeight="1">
      <c r="A35" s="41" t="s">
        <v>23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95" t="s">
        <v>9</v>
      </c>
      <c r="K35" s="96"/>
      <c r="L35" s="57">
        <f>G25</f>
        <v>412</v>
      </c>
      <c r="M35" s="8">
        <f t="shared" si="38"/>
        <v>0.71034482758620687</v>
      </c>
      <c r="N35" s="58">
        <f>I25</f>
        <v>1148741.6217615078</v>
      </c>
      <c r="O35" s="58">
        <f>J25</f>
        <v>1384082.9800000009</v>
      </c>
      <c r="P35" s="56">
        <f t="shared" si="39"/>
        <v>0.7938719267416573</v>
      </c>
    </row>
    <row r="36" spans="1:33" ht="30" customHeight="1">
      <c r="A36" s="41" t="s">
        <v>24</v>
      </c>
      <c r="B36" s="12">
        <f t="shared" si="33"/>
        <v>2</v>
      </c>
      <c r="C36" s="8">
        <f t="shared" si="34"/>
        <v>3.4482758620689655E-3</v>
      </c>
      <c r="D36" s="13">
        <f t="shared" si="35"/>
        <v>33770</v>
      </c>
      <c r="E36" s="14">
        <f t="shared" si="36"/>
        <v>40861.699999999997</v>
      </c>
      <c r="F36" s="21">
        <f t="shared" si="37"/>
        <v>2.3437147178082891E-2</v>
      </c>
      <c r="G36" s="24"/>
      <c r="J36" s="95" t="s">
        <v>10</v>
      </c>
      <c r="K36" s="96"/>
      <c r="L36" s="57">
        <f>L25</f>
        <v>99</v>
      </c>
      <c r="M36" s="8">
        <f t="shared" si="38"/>
        <v>0.1706896551724138</v>
      </c>
      <c r="N36" s="58">
        <f>N25</f>
        <v>147224.53306455238</v>
      </c>
      <c r="O36" s="58">
        <f>O25</f>
        <v>177237.93890000001</v>
      </c>
      <c r="P36" s="56">
        <f t="shared" si="39"/>
        <v>0.10165880664630603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>
      <c r="A37" s="41" t="s">
        <v>25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11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>
      <c r="A38" s="41" t="s">
        <v>26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12</v>
      </c>
      <c r="K38" s="96"/>
      <c r="L38" s="57">
        <f>V25</f>
        <v>64</v>
      </c>
      <c r="M38" s="8">
        <f t="shared" si="38"/>
        <v>0.1103448275862069</v>
      </c>
      <c r="N38" s="58">
        <f>X25</f>
        <v>111766.83</v>
      </c>
      <c r="O38" s="58">
        <f>Y25</f>
        <v>124844.26999999999</v>
      </c>
      <c r="P38" s="56">
        <f t="shared" si="39"/>
        <v>7.1607239305518822E-2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>
      <c r="A39" s="42" t="s">
        <v>27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5" t="s">
        <v>13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97" t="s">
        <v>34</v>
      </c>
      <c r="K40" s="98"/>
      <c r="L40" s="79">
        <f>SUM(L34:L39)</f>
        <v>580</v>
      </c>
      <c r="M40" s="17">
        <f>SUM(M34:M39)</f>
        <v>1</v>
      </c>
      <c r="N40" s="80">
        <f>SUM(N34:N39)</f>
        <v>1455083.0548260603</v>
      </c>
      <c r="O40" s="81">
        <f>SUM(O34:O39)</f>
        <v>1743458.778900001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>
      <c r="A41" s="43" t="s">
        <v>29</v>
      </c>
      <c r="B41" s="12">
        <f t="shared" si="33"/>
        <v>558</v>
      </c>
      <c r="C41" s="8">
        <f t="shared" si="34"/>
        <v>0.96206896551724141</v>
      </c>
      <c r="D41" s="13">
        <f t="shared" si="35"/>
        <v>801514.11482606025</v>
      </c>
      <c r="E41" s="14">
        <f t="shared" si="36"/>
        <v>960488.90890000085</v>
      </c>
      <c r="F41" s="21">
        <f t="shared" si="37"/>
        <v>0.55091001893718505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>
      <c r="A42" s="44" t="s">
        <v>49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>
      <c r="A43" s="76" t="s">
        <v>31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>
      <c r="A44" s="88" t="s">
        <v>32</v>
      </c>
      <c r="B44" s="12">
        <f t="shared" si="33"/>
        <v>16</v>
      </c>
      <c r="C44" s="8">
        <f t="shared" si="34"/>
        <v>2.7586206896551724E-2</v>
      </c>
      <c r="D44" s="13">
        <f t="shared" si="35"/>
        <v>28325</v>
      </c>
      <c r="E44" s="14">
        <f t="shared" si="36"/>
        <v>29049.71</v>
      </c>
      <c r="F44" s="21">
        <f>IF(E44,E44/$E$46,"")</f>
        <v>1.6662114614678938E-2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>
      <c r="A45" s="88" t="s">
        <v>33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>
      <c r="A46" s="61" t="s">
        <v>34</v>
      </c>
      <c r="B46" s="16">
        <f>SUM(B34:B45)</f>
        <v>580</v>
      </c>
      <c r="C46" s="17">
        <f>SUM(C34:C45)</f>
        <v>1</v>
      </c>
      <c r="D46" s="18">
        <f>SUM(D34:D45)</f>
        <v>1455083.0548260603</v>
      </c>
      <c r="E46" s="18">
        <f>SUM(E34:E45)</f>
        <v>1743458.7789000007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>
      <c r="B48" s="25"/>
      <c r="H48" s="25"/>
      <c r="N48" s="25"/>
    </row>
    <row r="49" spans="2:14" s="24" customFormat="1">
      <c r="B49" s="25"/>
      <c r="H49" s="25"/>
      <c r="N49" s="25"/>
    </row>
    <row r="50" spans="2:14" s="24" customFormat="1">
      <c r="B50" s="25"/>
      <c r="H50" s="25"/>
      <c r="N50" s="25"/>
    </row>
    <row r="51" spans="2:14" s="24" customFormat="1">
      <c r="B51" s="25"/>
      <c r="H51" s="25"/>
      <c r="N51" s="25"/>
    </row>
    <row r="52" spans="2:14" s="24" customFormat="1">
      <c r="B52" s="25"/>
      <c r="H52" s="25"/>
      <c r="N52" s="25"/>
    </row>
    <row r="53" spans="2:14" s="24" customFormat="1">
      <c r="B53" s="25"/>
      <c r="H53" s="25"/>
      <c r="N53" s="25"/>
    </row>
    <row r="54" spans="2:14" s="24" customFormat="1">
      <c r="B54" s="25"/>
      <c r="H54" s="25"/>
      <c r="N54" s="25"/>
    </row>
    <row r="55" spans="2:14" s="24" customFormat="1">
      <c r="B55" s="25"/>
      <c r="H55" s="25"/>
      <c r="N55" s="25"/>
    </row>
    <row r="56" spans="2:14" s="24" customFormat="1">
      <c r="B56" s="25"/>
      <c r="H56" s="25"/>
      <c r="N56" s="25"/>
    </row>
    <row r="57" spans="2:14" s="24" customFormat="1">
      <c r="B57" s="25"/>
      <c r="H57" s="25"/>
      <c r="N57" s="25"/>
    </row>
    <row r="58" spans="2:14" s="24" customFormat="1">
      <c r="B58" s="25"/>
      <c r="H58" s="25"/>
      <c r="N58" s="25"/>
    </row>
    <row r="59" spans="2:14" s="24" customFormat="1">
      <c r="B59" s="25"/>
      <c r="H59" s="25"/>
      <c r="N59" s="25"/>
    </row>
    <row r="60" spans="2:14" s="24" customFormat="1">
      <c r="B60" s="25"/>
      <c r="H60" s="25"/>
      <c r="N60" s="25"/>
    </row>
    <row r="61" spans="2:14" s="24" customFormat="1">
      <c r="B61" s="25"/>
      <c r="H61" s="25"/>
      <c r="N61" s="25"/>
    </row>
    <row r="62" spans="2:14" s="24" customFormat="1">
      <c r="B62" s="25"/>
      <c r="H62" s="25"/>
      <c r="N62" s="25"/>
    </row>
    <row r="63" spans="2:14" s="24" customFormat="1">
      <c r="B63" s="25"/>
      <c r="H63" s="25"/>
      <c r="N63" s="25"/>
    </row>
    <row r="64" spans="2:14" s="24" customFormat="1">
      <c r="B64" s="25"/>
      <c r="H64" s="25"/>
      <c r="N64" s="25"/>
    </row>
    <row r="65" spans="2:14" s="24" customFormat="1">
      <c r="B65" s="25"/>
      <c r="H65" s="25"/>
      <c r="N65" s="25"/>
    </row>
    <row r="66" spans="2:14" s="24" customFormat="1">
      <c r="B66" s="25"/>
      <c r="H66" s="25"/>
      <c r="N66" s="25"/>
    </row>
    <row r="67" spans="2:14" s="24" customFormat="1">
      <c r="B67" s="25"/>
      <c r="H67" s="25"/>
      <c r="N67" s="25"/>
    </row>
    <row r="68" spans="2:14" s="24" customFormat="1">
      <c r="B68" s="25"/>
      <c r="H68" s="25"/>
      <c r="N68" s="25"/>
    </row>
    <row r="69" spans="2:14" s="24" customFormat="1">
      <c r="B69" s="25"/>
      <c r="H69" s="25"/>
      <c r="N69" s="25"/>
    </row>
    <row r="70" spans="2:14" s="24" customFormat="1">
      <c r="B70" s="25"/>
      <c r="H70" s="25"/>
      <c r="N70" s="25"/>
    </row>
    <row r="71" spans="2:14" s="24" customFormat="1">
      <c r="B71" s="25"/>
      <c r="H71" s="25"/>
      <c r="N71" s="25"/>
    </row>
    <row r="72" spans="2:14" s="24" customFormat="1">
      <c r="B72" s="25"/>
      <c r="H72" s="25"/>
      <c r="N72" s="25"/>
    </row>
    <row r="73" spans="2:14" s="24" customFormat="1">
      <c r="B73" s="25"/>
      <c r="H73" s="25"/>
      <c r="N73" s="25"/>
    </row>
    <row r="74" spans="2:14" s="24" customFormat="1">
      <c r="B74" s="25"/>
      <c r="H74" s="25"/>
      <c r="N74" s="25"/>
    </row>
    <row r="75" spans="2:14" s="24" customFormat="1">
      <c r="B75" s="25"/>
      <c r="H75" s="25"/>
      <c r="N75" s="25"/>
    </row>
    <row r="76" spans="2:14" s="24" customFormat="1">
      <c r="B76" s="25"/>
      <c r="H76" s="25"/>
      <c r="N76" s="25"/>
    </row>
    <row r="77" spans="2:14" s="24" customFormat="1">
      <c r="B77" s="25"/>
      <c r="H77" s="25"/>
      <c r="N77" s="25"/>
    </row>
    <row r="78" spans="2:14" s="24" customFormat="1">
      <c r="B78" s="25"/>
      <c r="H78" s="25"/>
      <c r="N78" s="25"/>
    </row>
    <row r="79" spans="2:14" s="24" customFormat="1">
      <c r="B79" s="25"/>
      <c r="H79" s="25"/>
      <c r="N79" s="25"/>
    </row>
    <row r="80" spans="2:14" s="24" customFormat="1">
      <c r="B80" s="25"/>
      <c r="H80" s="25"/>
      <c r="N80" s="25"/>
    </row>
    <row r="81" spans="2:14" s="24" customFormat="1">
      <c r="B81" s="25"/>
      <c r="H81" s="25"/>
      <c r="N81" s="25"/>
    </row>
    <row r="82" spans="2:14" s="24" customFormat="1">
      <c r="B82" s="25"/>
      <c r="H82" s="25"/>
      <c r="N82" s="25"/>
    </row>
    <row r="83" spans="2:14" s="24" customFormat="1">
      <c r="B83" s="25"/>
      <c r="H83" s="25"/>
      <c r="N83" s="25"/>
    </row>
    <row r="84" spans="2:14" s="24" customFormat="1">
      <c r="B84" s="25"/>
      <c r="H84" s="25"/>
      <c r="N84" s="25"/>
    </row>
    <row r="85" spans="2:14" s="24" customFormat="1">
      <c r="B85" s="25"/>
      <c r="H85" s="25"/>
      <c r="N85" s="25"/>
    </row>
    <row r="86" spans="2:14" s="24" customFormat="1">
      <c r="B86" s="25"/>
      <c r="H86" s="25"/>
      <c r="N86" s="25"/>
    </row>
    <row r="87" spans="2:14" s="24" customFormat="1">
      <c r="B87" s="25"/>
      <c r="H87" s="25"/>
      <c r="N87" s="25"/>
    </row>
    <row r="88" spans="2:14" s="24" customFormat="1">
      <c r="B88" s="25"/>
      <c r="H88" s="25"/>
      <c r="N88" s="25"/>
    </row>
    <row r="89" spans="2:14" s="24" customFormat="1">
      <c r="B89" s="25"/>
      <c r="H89" s="25"/>
      <c r="N89" s="25"/>
    </row>
    <row r="90" spans="2:14" s="24" customFormat="1">
      <c r="B90" s="25"/>
      <c r="H90" s="25"/>
      <c r="N90" s="25"/>
    </row>
    <row r="91" spans="2:14" s="24" customFormat="1">
      <c r="B91" s="25"/>
      <c r="H91" s="25"/>
      <c r="N91" s="25"/>
    </row>
    <row r="92" spans="2:14" s="24" customFormat="1">
      <c r="B92" s="25"/>
      <c r="H92" s="25"/>
      <c r="N92" s="25"/>
    </row>
    <row r="93" spans="2:14" s="24" customFormat="1">
      <c r="B93" s="25"/>
      <c r="H93" s="25"/>
      <c r="N93" s="25"/>
    </row>
    <row r="94" spans="2:14" s="24" customFormat="1">
      <c r="B94" s="25"/>
      <c r="H94" s="25"/>
      <c r="N94" s="25"/>
    </row>
    <row r="95" spans="2:14" s="24" customFormat="1">
      <c r="B95" s="25"/>
      <c r="H95" s="25"/>
      <c r="N95" s="25"/>
    </row>
    <row r="96" spans="2:14" s="24" customFormat="1">
      <c r="B96" s="25"/>
      <c r="H96" s="25"/>
      <c r="N96" s="25"/>
    </row>
    <row r="97" spans="2:21" s="24" customFormat="1">
      <c r="B97" s="25"/>
      <c r="H97" s="25"/>
      <c r="N97" s="25"/>
    </row>
    <row r="98" spans="2:21" s="24" customFormat="1">
      <c r="B98" s="25"/>
      <c r="H98" s="25"/>
      <c r="N98" s="25"/>
    </row>
    <row r="99" spans="2:21" s="24" customFormat="1">
      <c r="B99" s="25"/>
      <c r="H99" s="25"/>
      <c r="N99" s="25"/>
    </row>
    <row r="100" spans="2:21" s="24" customFormat="1">
      <c r="B100" s="25"/>
      <c r="H100" s="25"/>
      <c r="N100" s="25"/>
    </row>
    <row r="101" spans="2:21" s="24" customFormat="1">
      <c r="B101" s="25"/>
      <c r="H101" s="25"/>
      <c r="N101" s="25"/>
    </row>
    <row r="102" spans="2:21" s="24" customFormat="1">
      <c r="B102" s="25"/>
      <c r="H102" s="25"/>
      <c r="N102" s="25"/>
    </row>
    <row r="103" spans="2:21" s="24" customFormat="1">
      <c r="B103" s="25"/>
      <c r="H103" s="25"/>
      <c r="N103" s="25"/>
    </row>
    <row r="104" spans="2:21" s="24" customFormat="1">
      <c r="B104" s="25"/>
      <c r="H104" s="25"/>
      <c r="N104" s="25"/>
    </row>
    <row r="105" spans="2:21" s="24" customFormat="1">
      <c r="B105" s="25"/>
      <c r="H105" s="25"/>
      <c r="N105" s="25"/>
    </row>
    <row r="106" spans="2:21" s="24" customFormat="1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B7" sqref="B7"/>
    </sheetView>
  </sheetViews>
  <sheetFormatPr defaultColWidth="9.140625" defaultRowHeight="14.4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>
      <c r="B4" s="25"/>
      <c r="H4" s="25"/>
      <c r="N4" s="25"/>
    </row>
    <row r="5" spans="1:31" s="24" customFormat="1" ht="30.75" customHeight="1">
      <c r="A5" s="27" t="s">
        <v>0</v>
      </c>
      <c r="B5" s="25"/>
      <c r="H5" s="25"/>
      <c r="N5" s="25"/>
    </row>
    <row r="6" spans="1:31" s="24" customFormat="1" ht="6.75" customHeight="1">
      <c r="A6" s="28"/>
      <c r="B6" s="25"/>
      <c r="H6" s="25"/>
      <c r="N6" s="25"/>
    </row>
    <row r="7" spans="1:31" s="24" customFormat="1" ht="24.75" customHeight="1">
      <c r="A7" s="29" t="s">
        <v>50</v>
      </c>
      <c r="B7" s="30" t="s">
        <v>51</v>
      </c>
      <c r="C7" s="31"/>
      <c r="D7" s="31"/>
      <c r="E7" s="31"/>
      <c r="F7" s="31"/>
      <c r="H7" s="69"/>
      <c r="I7" s="84" t="s">
        <v>3</v>
      </c>
      <c r="J7" s="85">
        <v>45585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>
      <c r="A8" s="29" t="s">
        <v>4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>
      <c r="A11" s="136" t="s">
        <v>7</v>
      </c>
      <c r="B11" s="104" t="s">
        <v>8</v>
      </c>
      <c r="C11" s="105"/>
      <c r="D11" s="105"/>
      <c r="E11" s="105"/>
      <c r="F11" s="106"/>
      <c r="G11" s="107" t="s">
        <v>9</v>
      </c>
      <c r="H11" s="108"/>
      <c r="I11" s="108"/>
      <c r="J11" s="108"/>
      <c r="K11" s="109"/>
      <c r="L11" s="122" t="s">
        <v>10</v>
      </c>
      <c r="M11" s="123"/>
      <c r="N11" s="123"/>
      <c r="O11" s="123"/>
      <c r="P11" s="123"/>
      <c r="Q11" s="110" t="s">
        <v>11</v>
      </c>
      <c r="R11" s="111"/>
      <c r="S11" s="111"/>
      <c r="T11" s="111"/>
      <c r="U11" s="112"/>
      <c r="V11" s="116" t="s">
        <v>12</v>
      </c>
      <c r="W11" s="117"/>
      <c r="X11" s="117"/>
      <c r="Y11" s="117"/>
      <c r="Z11" s="118"/>
      <c r="AA11" s="113" t="s">
        <v>13</v>
      </c>
      <c r="AB11" s="114"/>
      <c r="AC11" s="114"/>
      <c r="AD11" s="114"/>
      <c r="AE11" s="115"/>
    </row>
    <row r="12" spans="1:31" ht="39" customHeight="1" thickBot="1">
      <c r="A12" s="137"/>
      <c r="B12" s="32" t="s">
        <v>14</v>
      </c>
      <c r="C12" s="33" t="s">
        <v>15</v>
      </c>
      <c r="D12" s="34" t="s">
        <v>52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>
      <c r="A13" s="39" t="s">
        <v>22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6.9444444444444441E-3</v>
      </c>
      <c r="I13" s="4">
        <v>87743</v>
      </c>
      <c r="J13" s="5">
        <v>104503.73000000001</v>
      </c>
      <c r="K13" s="21">
        <f t="shared" ref="K13:K23" si="3">IF(J13,J13/$J$25,"")</f>
        <v>0.18692505381371272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3.472222222222222E-3</v>
      </c>
      <c r="I18" s="65">
        <v>29000</v>
      </c>
      <c r="J18" s="66">
        <v>35090</v>
      </c>
      <c r="K18" s="63">
        <f t="shared" si="3"/>
        <v>6.2765225110368583E-2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264</v>
      </c>
      <c r="H20" s="62">
        <f t="shared" si="2"/>
        <v>0.91666666666666663</v>
      </c>
      <c r="I20" s="65">
        <v>296487.3899999999</v>
      </c>
      <c r="J20" s="66">
        <v>356609.44000000012</v>
      </c>
      <c r="K20" s="63">
        <f t="shared" si="3"/>
        <v>0.6378646844708602</v>
      </c>
      <c r="L20" s="64">
        <v>37</v>
      </c>
      <c r="M20" s="62">
        <f t="shared" si="4"/>
        <v>1</v>
      </c>
      <c r="N20" s="65">
        <v>30519.245483870967</v>
      </c>
      <c r="O20" s="66">
        <v>35235.090000000004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20</v>
      </c>
      <c r="W20" s="62">
        <f t="shared" si="8"/>
        <v>1</v>
      </c>
      <c r="X20" s="65">
        <v>74729.268082638635</v>
      </c>
      <c r="Y20" s="66">
        <v>89428.68</v>
      </c>
      <c r="Z20" s="63">
        <f t="shared" si="9"/>
        <v>1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>
      <c r="A21" s="44" t="s">
        <v>53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21</v>
      </c>
      <c r="H23" s="20">
        <f t="shared" si="2"/>
        <v>7.2916666666666671E-2</v>
      </c>
      <c r="I23" s="6">
        <v>53746.32</v>
      </c>
      <c r="J23" s="7">
        <v>62864.37</v>
      </c>
      <c r="K23" s="21">
        <f t="shared" si="3"/>
        <v>0.11244503660505846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>
      <c r="A24" s="90" t="s">
        <v>33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>
      <c r="A25" s="78" t="s">
        <v>34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288</v>
      </c>
      <c r="H25" s="17">
        <f t="shared" si="22"/>
        <v>0.99999999999999989</v>
      </c>
      <c r="I25" s="18">
        <f t="shared" si="22"/>
        <v>466976.7099999999</v>
      </c>
      <c r="J25" s="18">
        <f t="shared" si="22"/>
        <v>559067.54000000015</v>
      </c>
      <c r="K25" s="19">
        <f t="shared" si="22"/>
        <v>1</v>
      </c>
      <c r="L25" s="16">
        <f t="shared" si="22"/>
        <v>37</v>
      </c>
      <c r="M25" s="17">
        <f t="shared" si="22"/>
        <v>1</v>
      </c>
      <c r="N25" s="18">
        <f t="shared" si="22"/>
        <v>30519.245483870967</v>
      </c>
      <c r="O25" s="18">
        <f t="shared" si="22"/>
        <v>35235.090000000004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20</v>
      </c>
      <c r="W25" s="17">
        <f t="shared" si="22"/>
        <v>1</v>
      </c>
      <c r="X25" s="18">
        <f t="shared" si="22"/>
        <v>74729.268082638635</v>
      </c>
      <c r="Y25" s="18">
        <f t="shared" si="22"/>
        <v>89428.68</v>
      </c>
      <c r="Z25" s="19">
        <f t="shared" si="22"/>
        <v>1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>
      <c r="B26" s="25"/>
      <c r="H26" s="25"/>
      <c r="N26" s="25"/>
    </row>
    <row r="27" spans="1:31" s="47" customFormat="1" ht="34.15" hidden="1" customHeight="1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>
      <c r="A29" s="138" t="s">
        <v>37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>
      <c r="A31" s="119" t="s">
        <v>7</v>
      </c>
      <c r="B31" s="124" t="s">
        <v>38</v>
      </c>
      <c r="C31" s="125"/>
      <c r="D31" s="125"/>
      <c r="E31" s="125"/>
      <c r="F31" s="126"/>
      <c r="G31" s="24"/>
      <c r="J31" s="130" t="s">
        <v>39</v>
      </c>
      <c r="K31" s="131"/>
      <c r="L31" s="124" t="s">
        <v>40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>
      <c r="A33" s="121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34"/>
      <c r="K33" s="135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>
      <c r="A34" s="39" t="s">
        <v>22</v>
      </c>
      <c r="B34" s="9">
        <f t="shared" ref="B34:B45" si="23">B13+G13+L13+Q13+AA13+V13</f>
        <v>2</v>
      </c>
      <c r="C34" s="8">
        <f t="shared" ref="C34:C42" si="24">IF(B34,B34/$B$46,"")</f>
        <v>5.7971014492753624E-3</v>
      </c>
      <c r="D34" s="10">
        <f t="shared" ref="D34:D45" si="25">D13+I13+N13+S13+AC13+X13</f>
        <v>87743</v>
      </c>
      <c r="E34" s="11">
        <f t="shared" ref="E34:E45" si="26">E13+J13+O13+T13+AD13+Y13</f>
        <v>104503.73000000001</v>
      </c>
      <c r="F34" s="21">
        <f t="shared" ref="F34:F43" si="27">IF(E34,E34/$E$46,"")</f>
        <v>0.15284327113819021</v>
      </c>
      <c r="J34" s="99" t="s">
        <v>8</v>
      </c>
      <c r="K34" s="100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>
      <c r="A35" s="41" t="s">
        <v>23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5" t="s">
        <v>9</v>
      </c>
      <c r="K35" s="96"/>
      <c r="L35" s="57">
        <f>G25</f>
        <v>288</v>
      </c>
      <c r="M35" s="8">
        <f>IF(L35,L35/$L$40,"")</f>
        <v>0.83478260869565213</v>
      </c>
      <c r="N35" s="58">
        <f>I25</f>
        <v>466976.7099999999</v>
      </c>
      <c r="O35" s="58">
        <f>J25</f>
        <v>559067.54000000015</v>
      </c>
      <c r="P35" s="56">
        <f>IF(O35,O35/$O$40,"")</f>
        <v>0.81767140369804059</v>
      </c>
    </row>
    <row r="36" spans="1:33" ht="30" customHeight="1">
      <c r="A36" s="41" t="s">
        <v>24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95" t="s">
        <v>10</v>
      </c>
      <c r="K36" s="96"/>
      <c r="L36" s="57">
        <f>L25</f>
        <v>37</v>
      </c>
      <c r="M36" s="8">
        <f>IF(L36,L36/$L$40,"")</f>
        <v>0.1072463768115942</v>
      </c>
      <c r="N36" s="58">
        <f>N25</f>
        <v>30519.245483870967</v>
      </c>
      <c r="O36" s="58">
        <f>O25</f>
        <v>35235.090000000004</v>
      </c>
      <c r="P36" s="56">
        <f>IF(O36,O36/$O$40,"")</f>
        <v>5.1533532960484144E-2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>
      <c r="A37" s="41" t="s">
        <v>25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11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>
      <c r="A38" s="41" t="s">
        <v>26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12</v>
      </c>
      <c r="K38" s="96"/>
      <c r="L38" s="57">
        <f>V25</f>
        <v>20</v>
      </c>
      <c r="M38" s="8">
        <f>IF(L38,L38/$L$40,"")</f>
        <v>5.7971014492753624E-2</v>
      </c>
      <c r="N38" s="58">
        <f>X25</f>
        <v>74729.268082638635</v>
      </c>
      <c r="O38" s="58">
        <f>Y25</f>
        <v>89428.68</v>
      </c>
      <c r="P38" s="56">
        <f>IF(O38,O38/$O$40,"")</f>
        <v>0.13079506334147545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>
      <c r="A39" s="42" t="s">
        <v>27</v>
      </c>
      <c r="B39" s="15">
        <f t="shared" si="23"/>
        <v>1</v>
      </c>
      <c r="C39" s="8">
        <f t="shared" si="24"/>
        <v>2.8985507246376812E-3</v>
      </c>
      <c r="D39" s="13">
        <f t="shared" si="25"/>
        <v>29000</v>
      </c>
      <c r="E39" s="22">
        <f t="shared" si="26"/>
        <v>35090</v>
      </c>
      <c r="F39" s="21">
        <f t="shared" si="27"/>
        <v>5.1321329719418572E-2</v>
      </c>
      <c r="G39" s="24"/>
      <c r="J39" s="95" t="s">
        <v>13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>
      <c r="A40" s="42" t="s">
        <v>28</v>
      </c>
      <c r="B40" s="12">
        <f t="shared" si="23"/>
        <v>0</v>
      </c>
      <c r="C40" s="8" t="str">
        <f t="shared" si="24"/>
        <v/>
      </c>
      <c r="D40" s="13">
        <f t="shared" si="25"/>
        <v>0</v>
      </c>
      <c r="E40" s="14">
        <f t="shared" si="26"/>
        <v>0</v>
      </c>
      <c r="F40" s="21" t="str">
        <f t="shared" si="27"/>
        <v/>
      </c>
      <c r="G40" s="24"/>
      <c r="J40" s="97" t="s">
        <v>34</v>
      </c>
      <c r="K40" s="98"/>
      <c r="L40" s="79">
        <f>SUM(L34:L39)</f>
        <v>345</v>
      </c>
      <c r="M40" s="17">
        <f>SUM(M34:M39)</f>
        <v>1</v>
      </c>
      <c r="N40" s="80">
        <f>SUM(N34:N39)</f>
        <v>572225.22356650955</v>
      </c>
      <c r="O40" s="81">
        <f>SUM(O34:O39)</f>
        <v>683731.31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>
      <c r="A41" s="43" t="s">
        <v>29</v>
      </c>
      <c r="B41" s="12">
        <f t="shared" si="23"/>
        <v>321</v>
      </c>
      <c r="C41" s="8">
        <f t="shared" si="24"/>
        <v>0.93043478260869561</v>
      </c>
      <c r="D41" s="13">
        <f t="shared" si="25"/>
        <v>401735.90356650949</v>
      </c>
      <c r="E41" s="14">
        <f t="shared" si="26"/>
        <v>481273.21000000014</v>
      </c>
      <c r="F41" s="21">
        <f t="shared" si="27"/>
        <v>0.70389230822265547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>
      <c r="A42" s="44" t="s">
        <v>49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>
      <c r="A43" s="76" t="s">
        <v>31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>
      <c r="A44" s="88" t="s">
        <v>32</v>
      </c>
      <c r="B44" s="12">
        <f t="shared" si="23"/>
        <v>21</v>
      </c>
      <c r="C44" s="8">
        <f t="shared" si="30"/>
        <v>6.0869565217391307E-2</v>
      </c>
      <c r="D44" s="13">
        <f t="shared" si="25"/>
        <v>53746.32</v>
      </c>
      <c r="E44" s="14">
        <f t="shared" si="26"/>
        <v>62864.37</v>
      </c>
      <c r="F44" s="21">
        <f t="shared" ref="F44" si="31">IF(E44,E44/$E$46,"")</f>
        <v>9.1943090919735682E-2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>
      <c r="A45" s="90" t="s">
        <v>33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>
      <c r="A46" s="61" t="s">
        <v>34</v>
      </c>
      <c r="B46" s="16">
        <f>SUM(B34:B45)</f>
        <v>345</v>
      </c>
      <c r="C46" s="17">
        <f>SUM(C34:C45)</f>
        <v>0.99999999999999989</v>
      </c>
      <c r="D46" s="18">
        <f>SUM(D34:D45)</f>
        <v>572225.22356650943</v>
      </c>
      <c r="E46" s="18">
        <f>SUM(E34:E45)</f>
        <v>683731.31000000017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>
      <c r="B48" s="25"/>
      <c r="H48" s="25"/>
      <c r="N48" s="25"/>
    </row>
    <row r="49" spans="2:14" s="24" customFormat="1">
      <c r="B49" s="25"/>
      <c r="H49" s="25"/>
      <c r="N49" s="25"/>
    </row>
    <row r="50" spans="2:14" s="24" customFormat="1">
      <c r="B50" s="25"/>
      <c r="H50" s="25"/>
      <c r="N50" s="25"/>
    </row>
    <row r="51" spans="2:14" s="24" customFormat="1">
      <c r="B51" s="25"/>
      <c r="H51" s="25"/>
      <c r="N51" s="25"/>
    </row>
    <row r="52" spans="2:14" s="24" customFormat="1">
      <c r="B52" s="25"/>
      <c r="H52" s="25"/>
      <c r="N52" s="25"/>
    </row>
    <row r="53" spans="2:14" s="24" customFormat="1">
      <c r="B53" s="25"/>
      <c r="H53" s="25"/>
      <c r="N53" s="25"/>
    </row>
    <row r="54" spans="2:14" s="24" customFormat="1">
      <c r="B54" s="25"/>
      <c r="H54" s="25"/>
      <c r="N54" s="25"/>
    </row>
    <row r="55" spans="2:14" s="24" customFormat="1">
      <c r="B55" s="25"/>
      <c r="H55" s="25"/>
      <c r="N55" s="25"/>
    </row>
    <row r="56" spans="2:14" s="24" customFormat="1">
      <c r="B56" s="25"/>
      <c r="H56" s="25"/>
      <c r="N56" s="25"/>
    </row>
    <row r="57" spans="2:14" s="24" customFormat="1">
      <c r="B57" s="25"/>
      <c r="H57" s="25"/>
      <c r="N57" s="25"/>
    </row>
    <row r="58" spans="2:14" s="24" customFormat="1">
      <c r="B58" s="25"/>
      <c r="H58" s="25"/>
      <c r="N58" s="25"/>
    </row>
    <row r="59" spans="2:14" s="24" customFormat="1">
      <c r="B59" s="25"/>
      <c r="H59" s="25"/>
      <c r="N59" s="25"/>
    </row>
    <row r="60" spans="2:14" s="24" customFormat="1">
      <c r="B60" s="25"/>
      <c r="H60" s="25"/>
      <c r="N60" s="25"/>
    </row>
    <row r="61" spans="2:14" s="24" customFormat="1">
      <c r="B61" s="25"/>
      <c r="H61" s="25"/>
      <c r="N61" s="25"/>
    </row>
    <row r="62" spans="2:14" s="24" customFormat="1">
      <c r="B62" s="25"/>
      <c r="H62" s="25"/>
      <c r="N62" s="25"/>
    </row>
    <row r="63" spans="2:14" s="24" customFormat="1">
      <c r="B63" s="25"/>
      <c r="H63" s="25"/>
      <c r="N63" s="25"/>
    </row>
    <row r="64" spans="2:14" s="24" customFormat="1">
      <c r="B64" s="25"/>
      <c r="H64" s="25"/>
      <c r="N64" s="25"/>
    </row>
    <row r="65" spans="2:14" s="24" customFormat="1">
      <c r="B65" s="25"/>
      <c r="H65" s="25"/>
      <c r="N65" s="25"/>
    </row>
    <row r="66" spans="2:14" s="24" customFormat="1">
      <c r="B66" s="25"/>
      <c r="H66" s="25"/>
      <c r="N66" s="25"/>
    </row>
    <row r="67" spans="2:14" s="24" customFormat="1">
      <c r="B67" s="25"/>
      <c r="H67" s="25"/>
      <c r="N67" s="25"/>
    </row>
    <row r="68" spans="2:14" s="24" customFormat="1">
      <c r="B68" s="25"/>
      <c r="H68" s="25"/>
      <c r="N68" s="25"/>
    </row>
    <row r="69" spans="2:14" s="24" customFormat="1">
      <c r="B69" s="25"/>
      <c r="H69" s="25"/>
      <c r="N69" s="25"/>
    </row>
    <row r="70" spans="2:14" s="24" customFormat="1">
      <c r="B70" s="25"/>
      <c r="H70" s="25"/>
      <c r="N70" s="25"/>
    </row>
    <row r="71" spans="2:14" s="24" customFormat="1">
      <c r="B71" s="25"/>
      <c r="H71" s="25"/>
      <c r="N71" s="25"/>
    </row>
    <row r="72" spans="2:14" s="24" customFormat="1">
      <c r="B72" s="25"/>
      <c r="H72" s="25"/>
      <c r="N72" s="25"/>
    </row>
    <row r="73" spans="2:14" s="24" customFormat="1">
      <c r="B73" s="25"/>
      <c r="H73" s="25"/>
      <c r="N73" s="25"/>
    </row>
    <row r="74" spans="2:14" s="24" customFormat="1">
      <c r="B74" s="25"/>
      <c r="H74" s="25"/>
      <c r="N74" s="25"/>
    </row>
    <row r="75" spans="2:14" s="24" customFormat="1">
      <c r="B75" s="25"/>
      <c r="H75" s="25"/>
      <c r="N75" s="25"/>
    </row>
    <row r="76" spans="2:14" s="24" customFormat="1">
      <c r="B76" s="25"/>
      <c r="H76" s="25"/>
      <c r="N76" s="25"/>
    </row>
    <row r="77" spans="2:14" s="24" customFormat="1">
      <c r="B77" s="25"/>
      <c r="H77" s="25"/>
      <c r="N77" s="25"/>
    </row>
    <row r="78" spans="2:14" s="24" customFormat="1">
      <c r="B78" s="25"/>
      <c r="H78" s="25"/>
      <c r="N78" s="25"/>
    </row>
    <row r="79" spans="2:14" s="24" customFormat="1">
      <c r="B79" s="25"/>
      <c r="H79" s="25"/>
      <c r="N79" s="25"/>
    </row>
    <row r="80" spans="2:14" s="24" customFormat="1">
      <c r="B80" s="25"/>
      <c r="H80" s="25"/>
      <c r="N80" s="25"/>
    </row>
    <row r="81" spans="2:14" s="24" customFormat="1">
      <c r="B81" s="25"/>
      <c r="H81" s="25"/>
      <c r="N81" s="25"/>
    </row>
    <row r="82" spans="2:14" s="24" customFormat="1">
      <c r="B82" s="25"/>
      <c r="H82" s="25"/>
      <c r="N82" s="25"/>
    </row>
    <row r="83" spans="2:14" s="24" customFormat="1">
      <c r="B83" s="25"/>
      <c r="H83" s="25"/>
      <c r="N83" s="25"/>
    </row>
    <row r="84" spans="2:14" s="24" customFormat="1">
      <c r="B84" s="25"/>
      <c r="H84" s="25"/>
      <c r="N84" s="25"/>
    </row>
    <row r="85" spans="2:14" s="24" customFormat="1">
      <c r="B85" s="25"/>
      <c r="H85" s="25"/>
      <c r="N85" s="25"/>
    </row>
    <row r="86" spans="2:14" s="24" customFormat="1">
      <c r="B86" s="25"/>
      <c r="H86" s="25"/>
      <c r="N86" s="25"/>
    </row>
    <row r="87" spans="2:14" s="24" customFormat="1">
      <c r="B87" s="25"/>
      <c r="H87" s="25"/>
      <c r="N87" s="25"/>
    </row>
    <row r="88" spans="2:14" s="24" customFormat="1">
      <c r="B88" s="25"/>
      <c r="H88" s="25"/>
      <c r="N88" s="25"/>
    </row>
    <row r="89" spans="2:14" s="24" customFormat="1">
      <c r="B89" s="25"/>
      <c r="H89" s="25"/>
      <c r="N89" s="25"/>
    </row>
    <row r="90" spans="2:14" s="24" customFormat="1">
      <c r="B90" s="25"/>
      <c r="H90" s="25"/>
      <c r="N90" s="25"/>
    </row>
    <row r="91" spans="2:14" s="24" customFormat="1">
      <c r="B91" s="25"/>
      <c r="H91" s="25"/>
      <c r="N91" s="25"/>
    </row>
    <row r="92" spans="2:14" s="24" customFormat="1">
      <c r="B92" s="25"/>
      <c r="H92" s="25"/>
      <c r="N92" s="25"/>
    </row>
    <row r="93" spans="2:14" s="24" customFormat="1">
      <c r="B93" s="25"/>
      <c r="H93" s="25"/>
      <c r="N93" s="25"/>
    </row>
    <row r="94" spans="2:14" s="24" customFormat="1">
      <c r="B94" s="25"/>
      <c r="H94" s="25"/>
      <c r="N94" s="25"/>
    </row>
    <row r="95" spans="2:14" s="24" customFormat="1">
      <c r="B95" s="25"/>
      <c r="H95" s="25"/>
      <c r="N95" s="25"/>
    </row>
    <row r="96" spans="2:14" s="24" customFormat="1">
      <c r="B96" s="25"/>
      <c r="H96" s="25"/>
      <c r="N96" s="25"/>
    </row>
    <row r="97" spans="2:21" s="24" customFormat="1">
      <c r="B97" s="25"/>
      <c r="H97" s="25"/>
      <c r="N97" s="25"/>
    </row>
    <row r="98" spans="2:21" s="24" customFormat="1">
      <c r="B98" s="25"/>
      <c r="H98" s="25"/>
      <c r="N98" s="25"/>
    </row>
    <row r="99" spans="2:21" s="24" customFormat="1">
      <c r="B99" s="25"/>
      <c r="H99" s="25"/>
      <c r="N99" s="25"/>
    </row>
    <row r="100" spans="2:21" s="24" customFormat="1">
      <c r="B100" s="25"/>
      <c r="H100" s="25"/>
      <c r="N100" s="25"/>
    </row>
    <row r="101" spans="2:21" s="24" customFormat="1">
      <c r="B101" s="25"/>
      <c r="H101" s="25"/>
      <c r="N101" s="25"/>
    </row>
    <row r="102" spans="2:21" s="24" customFormat="1">
      <c r="B102" s="25"/>
      <c r="H102" s="25"/>
      <c r="N102" s="25"/>
    </row>
    <row r="103" spans="2:21" s="24" customFormat="1">
      <c r="B103" s="25"/>
      <c r="H103" s="25"/>
      <c r="N103" s="25"/>
    </row>
    <row r="104" spans="2:21" s="24" customFormat="1">
      <c r="B104" s="25"/>
      <c r="H104" s="25"/>
      <c r="N104" s="25"/>
    </row>
    <row r="105" spans="2:21" s="24" customFormat="1">
      <c r="B105" s="25"/>
      <c r="H105" s="25"/>
      <c r="N105" s="25"/>
    </row>
    <row r="106" spans="2:21" s="24" customFormat="1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11" zoomScale="80" zoomScaleNormal="80" workbookViewId="0">
      <selection activeCell="I19" sqref="I19:J19"/>
    </sheetView>
  </sheetViews>
  <sheetFormatPr defaultColWidth="9.140625" defaultRowHeight="14.4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>
      <c r="B4" s="25"/>
      <c r="H4" s="25"/>
      <c r="N4" s="25"/>
    </row>
    <row r="5" spans="1:31" s="24" customFormat="1" ht="30.75" customHeight="1">
      <c r="A5" s="27" t="s">
        <v>0</v>
      </c>
      <c r="B5" s="25"/>
      <c r="H5" s="25"/>
      <c r="N5" s="25"/>
    </row>
    <row r="6" spans="1:31" s="24" customFormat="1" ht="6.75" customHeight="1">
      <c r="A6" s="28"/>
      <c r="B6" s="25"/>
      <c r="H6" s="25"/>
      <c r="N6" s="25"/>
    </row>
    <row r="7" spans="1:31" s="24" customFormat="1" ht="24.75" customHeight="1">
      <c r="A7" s="29" t="s">
        <v>54</v>
      </c>
      <c r="B7" s="30" t="s">
        <v>55</v>
      </c>
      <c r="C7" s="31"/>
      <c r="D7" s="31"/>
      <c r="E7" s="31"/>
      <c r="F7" s="31"/>
      <c r="H7" s="69"/>
      <c r="I7" s="84" t="s">
        <v>3</v>
      </c>
      <c r="J7" s="85">
        <v>45688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>
      <c r="A8" s="29" t="s">
        <v>4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>
      <c r="A11" s="136" t="s">
        <v>7</v>
      </c>
      <c r="B11" s="104" t="s">
        <v>8</v>
      </c>
      <c r="C11" s="105"/>
      <c r="D11" s="105"/>
      <c r="E11" s="105"/>
      <c r="F11" s="106"/>
      <c r="G11" s="107" t="s">
        <v>9</v>
      </c>
      <c r="H11" s="108"/>
      <c r="I11" s="108"/>
      <c r="J11" s="108"/>
      <c r="K11" s="109"/>
      <c r="L11" s="122" t="s">
        <v>10</v>
      </c>
      <c r="M11" s="123"/>
      <c r="N11" s="123"/>
      <c r="O11" s="123"/>
      <c r="P11" s="123"/>
      <c r="Q11" s="110" t="s">
        <v>11</v>
      </c>
      <c r="R11" s="111"/>
      <c r="S11" s="111"/>
      <c r="T11" s="111"/>
      <c r="U11" s="112"/>
      <c r="V11" s="116" t="s">
        <v>12</v>
      </c>
      <c r="W11" s="117"/>
      <c r="X11" s="117"/>
      <c r="Y11" s="117"/>
      <c r="Z11" s="118"/>
      <c r="AA11" s="113" t="s">
        <v>13</v>
      </c>
      <c r="AB11" s="114"/>
      <c r="AC11" s="114"/>
      <c r="AD11" s="114"/>
      <c r="AE11" s="115"/>
    </row>
    <row r="12" spans="1:31" ht="39" customHeight="1" thickBot="1">
      <c r="A12" s="137"/>
      <c r="B12" s="32" t="s">
        <v>14</v>
      </c>
      <c r="C12" s="33" t="s">
        <v>15</v>
      </c>
      <c r="D12" s="34" t="s">
        <v>56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1.7730496453900709E-3</v>
      </c>
      <c r="I13" s="4">
        <v>54145</v>
      </c>
      <c r="J13" s="5">
        <v>65515.45</v>
      </c>
      <c r="K13" s="21">
        <f t="shared" ref="K13:K21" si="3">IF(J13,J13/$J$25,"")</f>
        <v>4.5074146513327328E-2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3.5460992907801418E-3</v>
      </c>
      <c r="I15" s="6">
        <v>81207.760000000009</v>
      </c>
      <c r="J15" s="7">
        <v>88396.06</v>
      </c>
      <c r="K15" s="21">
        <f t="shared" si="3"/>
        <v>6.081583748018022E-2</v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1.7730496453900709E-3</v>
      </c>
      <c r="I18" s="65">
        <v>76000</v>
      </c>
      <c r="J18" s="66">
        <v>91960</v>
      </c>
      <c r="K18" s="63">
        <f t="shared" si="3"/>
        <v>6.3267801921006131E-2</v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1.7730496453900709E-3</v>
      </c>
      <c r="I19" s="6">
        <v>94201.23</v>
      </c>
      <c r="J19" s="7">
        <v>113983.48</v>
      </c>
      <c r="K19" s="21">
        <f t="shared" si="3"/>
        <v>7.8419793768018317E-2</v>
      </c>
      <c r="L19" s="2">
        <v>2</v>
      </c>
      <c r="M19" s="20">
        <f>IF(L19,L19/$L$25,"")</f>
        <v>2.5974025974025976E-2</v>
      </c>
      <c r="N19" s="6">
        <v>131891.24</v>
      </c>
      <c r="O19" s="7">
        <v>159588.4</v>
      </c>
      <c r="P19" s="21">
        <f>IF(O19,O19/$O$25,"")</f>
        <v>0.5357911053528539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>
      <c r="A20" s="76" t="s">
        <v>29</v>
      </c>
      <c r="B20" s="64">
        <v>5</v>
      </c>
      <c r="C20" s="62">
        <f t="shared" si="0"/>
        <v>1</v>
      </c>
      <c r="D20" s="65">
        <v>46247.86</v>
      </c>
      <c r="E20" s="66">
        <v>55959.92</v>
      </c>
      <c r="F20" s="21">
        <f t="shared" si="1"/>
        <v>1</v>
      </c>
      <c r="G20" s="64">
        <v>509</v>
      </c>
      <c r="H20" s="62">
        <f t="shared" si="2"/>
        <v>0.90248226950354615</v>
      </c>
      <c r="I20" s="65">
        <v>779223.93562522705</v>
      </c>
      <c r="J20" s="66">
        <v>938933.19999999984</v>
      </c>
      <c r="K20" s="63">
        <f t="shared" si="3"/>
        <v>0.64597911825420207</v>
      </c>
      <c r="L20" s="64">
        <v>75</v>
      </c>
      <c r="M20" s="62">
        <f>IF(L20,L20/$L$25,"")</f>
        <v>0.97402597402597402</v>
      </c>
      <c r="N20" s="65">
        <v>115442.7615175723</v>
      </c>
      <c r="O20" s="66">
        <v>138267.23516382094</v>
      </c>
      <c r="P20" s="63">
        <f>IF(O20,O20/$O$25,"")</f>
        <v>0.4642088946471461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>
        <v>57</v>
      </c>
      <c r="W20" s="62">
        <f t="shared" si="6"/>
        <v>1</v>
      </c>
      <c r="X20" s="65">
        <v>101634.73</v>
      </c>
      <c r="Y20" s="66">
        <v>116517.82999999999</v>
      </c>
      <c r="Z20" s="63">
        <f t="shared" si="7"/>
        <v>1</v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>
      <c r="A22" s="76" t="s">
        <v>31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>
      <c r="A23" s="88" t="s">
        <v>32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50</v>
      </c>
      <c r="H23" s="20">
        <f t="shared" si="11"/>
        <v>8.8652482269503549E-2</v>
      </c>
      <c r="I23" s="6">
        <v>128958.71</v>
      </c>
      <c r="J23" s="7">
        <v>154715.75999999998</v>
      </c>
      <c r="K23" s="21">
        <f t="shared" si="12"/>
        <v>0.1064433020632658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>
      <c r="A24" s="90" t="s">
        <v>33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>
      <c r="A25" s="78" t="s">
        <v>34</v>
      </c>
      <c r="B25" s="16">
        <f t="shared" ref="B25:AE25" si="30">SUM(B13:B24)</f>
        <v>5</v>
      </c>
      <c r="C25" s="17">
        <f t="shared" si="30"/>
        <v>1</v>
      </c>
      <c r="D25" s="18">
        <f t="shared" si="30"/>
        <v>46247.86</v>
      </c>
      <c r="E25" s="18">
        <f t="shared" si="30"/>
        <v>55959.92</v>
      </c>
      <c r="F25" s="19">
        <f t="shared" si="30"/>
        <v>1</v>
      </c>
      <c r="G25" s="16">
        <f t="shared" si="30"/>
        <v>564</v>
      </c>
      <c r="H25" s="17">
        <f t="shared" si="30"/>
        <v>1</v>
      </c>
      <c r="I25" s="18">
        <f t="shared" si="30"/>
        <v>1213736.6356252269</v>
      </c>
      <c r="J25" s="18">
        <f t="shared" si="30"/>
        <v>1453503.95</v>
      </c>
      <c r="K25" s="19">
        <f t="shared" si="30"/>
        <v>0.99999999999999989</v>
      </c>
      <c r="L25" s="16">
        <f t="shared" si="30"/>
        <v>77</v>
      </c>
      <c r="M25" s="17">
        <f t="shared" si="30"/>
        <v>1</v>
      </c>
      <c r="N25" s="18">
        <f t="shared" si="30"/>
        <v>247334.00151757229</v>
      </c>
      <c r="O25" s="18">
        <f t="shared" si="30"/>
        <v>297855.63516382093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57</v>
      </c>
      <c r="W25" s="17">
        <f t="shared" si="30"/>
        <v>1</v>
      </c>
      <c r="X25" s="18">
        <f t="shared" si="30"/>
        <v>101634.73</v>
      </c>
      <c r="Y25" s="18">
        <f t="shared" si="30"/>
        <v>116517.82999999999</v>
      </c>
      <c r="Z25" s="19">
        <f t="shared" si="30"/>
        <v>1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>
      <c r="B26" s="25"/>
      <c r="H26" s="25"/>
      <c r="N26" s="25"/>
    </row>
    <row r="27" spans="1:31" s="47" customFormat="1" ht="34.15" hidden="1" customHeight="1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>
      <c r="A29" s="138" t="s">
        <v>37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>
      <c r="A31" s="119" t="s">
        <v>7</v>
      </c>
      <c r="B31" s="124" t="s">
        <v>38</v>
      </c>
      <c r="C31" s="125"/>
      <c r="D31" s="125"/>
      <c r="E31" s="125"/>
      <c r="F31" s="126"/>
      <c r="G31" s="24"/>
      <c r="J31" s="130" t="s">
        <v>39</v>
      </c>
      <c r="K31" s="131"/>
      <c r="L31" s="124" t="s">
        <v>40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>
      <c r="A33" s="121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34"/>
      <c r="K33" s="135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>
      <c r="A34" s="39" t="s">
        <v>22</v>
      </c>
      <c r="B34" s="9">
        <f t="shared" ref="B34:B42" si="31">B13+G13+L13+Q13+AA13+V13</f>
        <v>1</v>
      </c>
      <c r="C34" s="8">
        <f t="shared" ref="C34:C45" si="32">IF(B34,B34/$B$46,"")</f>
        <v>1.4224751066856331E-3</v>
      </c>
      <c r="D34" s="10">
        <f t="shared" ref="D34:D42" si="33">D13+I13+N13+S13+AC13+X13</f>
        <v>54145</v>
      </c>
      <c r="E34" s="11">
        <f t="shared" ref="E34:E42" si="34">E13+J13+O13+T13+AD13+Y13</f>
        <v>65515.45</v>
      </c>
      <c r="F34" s="21">
        <f t="shared" ref="F34:F42" si="35">IF(E34,E34/$E$46,"")</f>
        <v>3.4054568337203599E-2</v>
      </c>
      <c r="J34" s="99" t="s">
        <v>8</v>
      </c>
      <c r="K34" s="100"/>
      <c r="L34" s="54">
        <f>B25</f>
        <v>5</v>
      </c>
      <c r="M34" s="8">
        <f t="shared" ref="M34:M39" si="36">IF(L34,L34/$L$40,"")</f>
        <v>7.1123755334281651E-3</v>
      </c>
      <c r="N34" s="55">
        <f>D25</f>
        <v>46247.86</v>
      </c>
      <c r="O34" s="55">
        <f>E25</f>
        <v>55959.92</v>
      </c>
      <c r="P34" s="56">
        <f t="shared" ref="P34:P39" si="37">IF(O34,O34/$O$40,"")</f>
        <v>2.9087656725008317E-2</v>
      </c>
    </row>
    <row r="35" spans="1:33" s="24" customFormat="1" ht="30" customHeight="1">
      <c r="A35" s="41" t="s">
        <v>23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95" t="s">
        <v>9</v>
      </c>
      <c r="K35" s="96"/>
      <c r="L35" s="57">
        <f>G25</f>
        <v>564</v>
      </c>
      <c r="M35" s="8">
        <f t="shared" si="36"/>
        <v>0.80227596017069702</v>
      </c>
      <c r="N35" s="58">
        <f>I25</f>
        <v>1213736.6356252269</v>
      </c>
      <c r="O35" s="58">
        <f>J25</f>
        <v>1453503.95</v>
      </c>
      <c r="P35" s="56">
        <f t="shared" si="37"/>
        <v>0.75552330929071476</v>
      </c>
    </row>
    <row r="36" spans="1:33" ht="30" customHeight="1">
      <c r="A36" s="41" t="s">
        <v>24</v>
      </c>
      <c r="B36" s="12">
        <f t="shared" si="31"/>
        <v>2</v>
      </c>
      <c r="C36" s="8">
        <f t="shared" si="32"/>
        <v>2.8449502133712661E-3</v>
      </c>
      <c r="D36" s="13">
        <f t="shared" si="33"/>
        <v>81207.760000000009</v>
      </c>
      <c r="E36" s="14">
        <f t="shared" si="34"/>
        <v>88396.06</v>
      </c>
      <c r="F36" s="21">
        <f t="shared" si="35"/>
        <v>4.5947782790312051E-2</v>
      </c>
      <c r="G36" s="24"/>
      <c r="J36" s="95" t="s">
        <v>10</v>
      </c>
      <c r="K36" s="96"/>
      <c r="L36" s="57">
        <f>L25</f>
        <v>77</v>
      </c>
      <c r="M36" s="8">
        <f t="shared" si="36"/>
        <v>0.10953058321479374</v>
      </c>
      <c r="N36" s="58">
        <f>N25</f>
        <v>247334.00151757229</v>
      </c>
      <c r="O36" s="58">
        <f>O25</f>
        <v>297855.63516382093</v>
      </c>
      <c r="P36" s="56">
        <f t="shared" si="37"/>
        <v>0.15482371077825952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>
      <c r="A37" s="41" t="s">
        <v>25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11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>
      <c r="A38" s="41" t="s">
        <v>26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12</v>
      </c>
      <c r="K38" s="96"/>
      <c r="L38" s="57">
        <f>V25</f>
        <v>57</v>
      </c>
      <c r="M38" s="8">
        <f t="shared" si="36"/>
        <v>8.1081081081081086E-2</v>
      </c>
      <c r="N38" s="58">
        <f>X25</f>
        <v>101634.73</v>
      </c>
      <c r="O38" s="58">
        <f>Y25</f>
        <v>116517.82999999999</v>
      </c>
      <c r="P38" s="56">
        <f t="shared" si="37"/>
        <v>6.0565323206017374E-2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>
      <c r="A39" s="42" t="s">
        <v>27</v>
      </c>
      <c r="B39" s="15">
        <f t="shared" si="31"/>
        <v>1</v>
      </c>
      <c r="C39" s="8">
        <f t="shared" si="32"/>
        <v>1.4224751066856331E-3</v>
      </c>
      <c r="D39" s="13">
        <f t="shared" si="33"/>
        <v>76000</v>
      </c>
      <c r="E39" s="22">
        <f t="shared" si="34"/>
        <v>91960</v>
      </c>
      <c r="F39" s="21">
        <f t="shared" si="35"/>
        <v>4.7800299078907996E-2</v>
      </c>
      <c r="G39" s="24"/>
      <c r="J39" s="95" t="s">
        <v>13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>
      <c r="A40" s="42" t="s">
        <v>28</v>
      </c>
      <c r="B40" s="12">
        <f t="shared" si="31"/>
        <v>3</v>
      </c>
      <c r="C40" s="8">
        <f t="shared" si="32"/>
        <v>4.2674253200568994E-3</v>
      </c>
      <c r="D40" s="13">
        <f t="shared" si="33"/>
        <v>226092.46999999997</v>
      </c>
      <c r="E40" s="14">
        <f t="shared" si="34"/>
        <v>273571.88</v>
      </c>
      <c r="F40" s="21">
        <f t="shared" si="35"/>
        <v>0.14220114923422281</v>
      </c>
      <c r="G40" s="24"/>
      <c r="J40" s="97" t="s">
        <v>34</v>
      </c>
      <c r="K40" s="98"/>
      <c r="L40" s="79">
        <f>SUM(L34:L39)</f>
        <v>703</v>
      </c>
      <c r="M40" s="17">
        <f>SUM(M34:M39)</f>
        <v>1</v>
      </c>
      <c r="N40" s="80">
        <f>SUM(N34:N39)</f>
        <v>1608953.2271427992</v>
      </c>
      <c r="O40" s="81">
        <f>SUM(O34:O39)</f>
        <v>1923837.335163821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>
      <c r="A41" s="43" t="s">
        <v>29</v>
      </c>
      <c r="B41" s="12">
        <f t="shared" si="31"/>
        <v>646</v>
      </c>
      <c r="C41" s="8">
        <f t="shared" si="32"/>
        <v>0.91891891891891897</v>
      </c>
      <c r="D41" s="13">
        <f t="shared" si="33"/>
        <v>1042549.2871427994</v>
      </c>
      <c r="E41" s="14">
        <f t="shared" si="34"/>
        <v>1249678.1851638209</v>
      </c>
      <c r="F41" s="21">
        <f t="shared" si="35"/>
        <v>0.64957580473268384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>
      <c r="A42" s="44" t="s">
        <v>49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>
      <c r="A43" s="76" t="s">
        <v>31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>
      <c r="A44" s="88" t="s">
        <v>32</v>
      </c>
      <c r="B44" s="12">
        <f t="shared" si="38"/>
        <v>50</v>
      </c>
      <c r="C44" s="8">
        <f t="shared" si="32"/>
        <v>7.1123755334281655E-2</v>
      </c>
      <c r="D44" s="13">
        <f t="shared" si="39"/>
        <v>128958.71</v>
      </c>
      <c r="E44" s="14">
        <f t="shared" si="40"/>
        <v>154715.75999999998</v>
      </c>
      <c r="F44" s="21">
        <f>IF(E44,E44/$E$46,"")</f>
        <v>8.0420395826669752E-2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>
      <c r="A45" s="88" t="s">
        <v>33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>
      <c r="A46" s="61" t="s">
        <v>34</v>
      </c>
      <c r="B46" s="16">
        <f>SUM(B34:B45)</f>
        <v>703</v>
      </c>
      <c r="C46" s="17">
        <f>SUM(C34:C45)</f>
        <v>1</v>
      </c>
      <c r="D46" s="18">
        <f>SUM(D34:D45)</f>
        <v>1608953.2271427992</v>
      </c>
      <c r="E46" s="18">
        <f>SUM(E34:E45)</f>
        <v>1923837.3351638208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>
      <c r="B48" s="25"/>
      <c r="H48" s="25"/>
      <c r="N48" s="25"/>
    </row>
    <row r="49" spans="2:14" s="24" customFormat="1">
      <c r="B49" s="25"/>
      <c r="H49" s="25"/>
      <c r="N49" s="25"/>
    </row>
    <row r="50" spans="2:14" s="24" customFormat="1">
      <c r="B50" s="25"/>
      <c r="H50" s="25"/>
      <c r="N50" s="25"/>
    </row>
    <row r="51" spans="2:14" s="24" customFormat="1">
      <c r="B51" s="25"/>
      <c r="H51" s="25"/>
      <c r="N51" s="25"/>
    </row>
    <row r="52" spans="2:14" s="24" customFormat="1">
      <c r="B52" s="25"/>
      <c r="H52" s="25"/>
      <c r="N52" s="25"/>
    </row>
    <row r="53" spans="2:14" s="24" customFormat="1">
      <c r="B53" s="25"/>
      <c r="H53" s="25"/>
      <c r="N53" s="25"/>
    </row>
    <row r="54" spans="2:14" s="24" customFormat="1">
      <c r="B54" s="25"/>
      <c r="H54" s="25"/>
      <c r="N54" s="25"/>
    </row>
    <row r="55" spans="2:14" s="24" customFormat="1">
      <c r="B55" s="25"/>
      <c r="H55" s="25"/>
      <c r="N55" s="25"/>
    </row>
    <row r="56" spans="2:14" s="24" customFormat="1">
      <c r="B56" s="25"/>
      <c r="H56" s="25"/>
      <c r="N56" s="25"/>
    </row>
    <row r="57" spans="2:14" s="24" customFormat="1">
      <c r="B57" s="25"/>
      <c r="H57" s="25"/>
      <c r="N57" s="25"/>
    </row>
    <row r="58" spans="2:14" s="24" customFormat="1">
      <c r="B58" s="25"/>
      <c r="H58" s="25"/>
      <c r="N58" s="25"/>
    </row>
    <row r="59" spans="2:14" s="24" customFormat="1">
      <c r="B59" s="25"/>
      <c r="H59" s="25"/>
      <c r="N59" s="25"/>
    </row>
    <row r="60" spans="2:14" s="24" customFormat="1">
      <c r="B60" s="25"/>
      <c r="H60" s="25"/>
      <c r="N60" s="25"/>
    </row>
    <row r="61" spans="2:14" s="24" customFormat="1">
      <c r="B61" s="25"/>
      <c r="H61" s="25"/>
      <c r="N61" s="25"/>
    </row>
    <row r="62" spans="2:14" s="24" customFormat="1">
      <c r="B62" s="25"/>
      <c r="H62" s="25"/>
      <c r="N62" s="25"/>
    </row>
    <row r="63" spans="2:14" s="24" customFormat="1">
      <c r="B63" s="25"/>
      <c r="H63" s="25"/>
      <c r="N63" s="25"/>
    </row>
    <row r="64" spans="2:14" s="24" customFormat="1">
      <c r="B64" s="25"/>
      <c r="H64" s="25"/>
      <c r="N64" s="25"/>
    </row>
    <row r="65" spans="2:14" s="24" customFormat="1">
      <c r="B65" s="25"/>
      <c r="H65" s="25"/>
      <c r="N65" s="25"/>
    </row>
    <row r="66" spans="2:14" s="24" customFormat="1">
      <c r="B66" s="25"/>
      <c r="H66" s="25"/>
      <c r="N66" s="25"/>
    </row>
    <row r="67" spans="2:14" s="24" customFormat="1">
      <c r="B67" s="25"/>
      <c r="H67" s="25"/>
      <c r="N67" s="25"/>
    </row>
    <row r="68" spans="2:14" s="24" customFormat="1">
      <c r="B68" s="25"/>
      <c r="H68" s="25"/>
      <c r="N68" s="25"/>
    </row>
    <row r="69" spans="2:14" s="24" customFormat="1">
      <c r="B69" s="25"/>
      <c r="H69" s="25"/>
      <c r="N69" s="25"/>
    </row>
    <row r="70" spans="2:14" s="24" customFormat="1">
      <c r="B70" s="25"/>
      <c r="H70" s="25"/>
      <c r="N70" s="25"/>
    </row>
    <row r="71" spans="2:14" s="24" customFormat="1">
      <c r="B71" s="25"/>
      <c r="H71" s="25"/>
      <c r="N71" s="25"/>
    </row>
    <row r="72" spans="2:14" s="24" customFormat="1">
      <c r="B72" s="25"/>
      <c r="H72" s="25"/>
      <c r="N72" s="25"/>
    </row>
    <row r="73" spans="2:14" s="24" customFormat="1">
      <c r="B73" s="25"/>
      <c r="H73" s="25"/>
      <c r="N73" s="25"/>
    </row>
    <row r="74" spans="2:14" s="24" customFormat="1">
      <c r="B74" s="25"/>
      <c r="H74" s="25"/>
      <c r="N74" s="25"/>
    </row>
    <row r="75" spans="2:14" s="24" customFormat="1">
      <c r="B75" s="25"/>
      <c r="H75" s="25"/>
      <c r="N75" s="25"/>
    </row>
    <row r="76" spans="2:14" s="24" customFormat="1">
      <c r="B76" s="25"/>
      <c r="H76" s="25"/>
      <c r="N76" s="25"/>
    </row>
    <row r="77" spans="2:14" s="24" customFormat="1">
      <c r="B77" s="25"/>
      <c r="H77" s="25"/>
      <c r="N77" s="25"/>
    </row>
    <row r="78" spans="2:14" s="24" customFormat="1">
      <c r="B78" s="25"/>
      <c r="H78" s="25"/>
      <c r="N78" s="25"/>
    </row>
    <row r="79" spans="2:14" s="24" customFormat="1">
      <c r="B79" s="25"/>
      <c r="H79" s="25"/>
      <c r="N79" s="25"/>
    </row>
    <row r="80" spans="2:14" s="24" customFormat="1">
      <c r="B80" s="25"/>
      <c r="H80" s="25"/>
      <c r="N80" s="25"/>
    </row>
    <row r="81" spans="2:14" s="24" customFormat="1">
      <c r="B81" s="25"/>
      <c r="H81" s="25"/>
      <c r="N81" s="25"/>
    </row>
    <row r="82" spans="2:14" s="24" customFormat="1">
      <c r="B82" s="25"/>
      <c r="H82" s="25"/>
      <c r="N82" s="25"/>
    </row>
    <row r="83" spans="2:14" s="24" customFormat="1">
      <c r="B83" s="25"/>
      <c r="H83" s="25"/>
      <c r="N83" s="25"/>
    </row>
    <row r="84" spans="2:14" s="24" customFormat="1">
      <c r="B84" s="25"/>
      <c r="H84" s="25"/>
      <c r="N84" s="25"/>
    </row>
    <row r="85" spans="2:14" s="24" customFormat="1">
      <c r="B85" s="25"/>
      <c r="H85" s="25"/>
      <c r="N85" s="25"/>
    </row>
    <row r="86" spans="2:14" s="24" customFormat="1">
      <c r="B86" s="25"/>
      <c r="H86" s="25"/>
      <c r="N86" s="25"/>
    </row>
    <row r="87" spans="2:14" s="24" customFormat="1">
      <c r="B87" s="25"/>
      <c r="H87" s="25"/>
      <c r="N87" s="25"/>
    </row>
    <row r="88" spans="2:14" s="24" customFormat="1">
      <c r="B88" s="25"/>
      <c r="H88" s="25"/>
      <c r="N88" s="25"/>
    </row>
    <row r="89" spans="2:14" s="24" customFormat="1">
      <c r="B89" s="25"/>
      <c r="H89" s="25"/>
      <c r="N89" s="25"/>
    </row>
    <row r="90" spans="2:14" s="24" customFormat="1">
      <c r="B90" s="25"/>
      <c r="H90" s="25"/>
      <c r="N90" s="25"/>
    </row>
    <row r="91" spans="2:14" s="24" customFormat="1">
      <c r="B91" s="25"/>
      <c r="H91" s="25"/>
      <c r="N91" s="25"/>
    </row>
    <row r="92" spans="2:14" s="24" customFormat="1">
      <c r="B92" s="25"/>
      <c r="H92" s="25"/>
      <c r="N92" s="25"/>
    </row>
    <row r="93" spans="2:14" s="24" customFormat="1">
      <c r="B93" s="25"/>
      <c r="H93" s="25"/>
      <c r="N93" s="25"/>
    </row>
    <row r="94" spans="2:14" s="24" customFormat="1">
      <c r="B94" s="25"/>
      <c r="H94" s="25"/>
      <c r="N94" s="25"/>
    </row>
    <row r="95" spans="2:14" s="24" customFormat="1">
      <c r="B95" s="25"/>
      <c r="H95" s="25"/>
      <c r="N95" s="25"/>
    </row>
    <row r="96" spans="2:14" s="24" customFormat="1">
      <c r="B96" s="25"/>
      <c r="H96" s="25"/>
      <c r="N96" s="25"/>
    </row>
    <row r="97" spans="2:21" s="24" customFormat="1">
      <c r="B97" s="25"/>
      <c r="H97" s="25"/>
      <c r="N97" s="25"/>
    </row>
    <row r="98" spans="2:21" s="24" customFormat="1">
      <c r="B98" s="25"/>
      <c r="H98" s="25"/>
      <c r="N98" s="25"/>
    </row>
    <row r="99" spans="2:21" s="24" customFormat="1">
      <c r="B99" s="25"/>
      <c r="H99" s="25"/>
      <c r="N99" s="25"/>
    </row>
    <row r="100" spans="2:21" s="24" customFormat="1">
      <c r="B100" s="25"/>
      <c r="H100" s="25"/>
      <c r="N100" s="25"/>
    </row>
    <row r="101" spans="2:21" s="24" customFormat="1">
      <c r="B101" s="25"/>
      <c r="H101" s="25"/>
      <c r="N101" s="25"/>
    </row>
    <row r="102" spans="2:21" s="24" customFormat="1">
      <c r="B102" s="25"/>
      <c r="H102" s="25"/>
      <c r="N102" s="25"/>
    </row>
    <row r="103" spans="2:21" s="24" customFormat="1">
      <c r="B103" s="25"/>
      <c r="H103" s="25"/>
      <c r="N103" s="25"/>
    </row>
    <row r="104" spans="2:21" s="24" customFormat="1">
      <c r="B104" s="25"/>
      <c r="H104" s="25"/>
      <c r="N104" s="25"/>
    </row>
    <row r="105" spans="2:21" s="24" customFormat="1">
      <c r="B105" s="25"/>
      <c r="H105" s="25"/>
      <c r="N105" s="25"/>
    </row>
    <row r="106" spans="2:21" s="24" customFormat="1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abSelected="1" topLeftCell="A29" zoomScale="80" zoomScaleNormal="80" workbookViewId="0">
      <selection activeCell="H41" sqref="H41"/>
    </sheetView>
  </sheetViews>
  <sheetFormatPr defaultColWidth="9.140625" defaultRowHeight="14.4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>
      <c r="B4" s="25"/>
      <c r="H4" s="25"/>
      <c r="N4" s="25"/>
    </row>
    <row r="5" spans="1:31" s="24" customFormat="1" ht="30.75" customHeight="1">
      <c r="A5" s="27" t="s">
        <v>57</v>
      </c>
      <c r="B5" s="25"/>
      <c r="H5" s="25"/>
      <c r="N5" s="25"/>
    </row>
    <row r="6" spans="1:31" s="24" customFormat="1" ht="6.75" customHeight="1">
      <c r="A6" s="28"/>
      <c r="B6" s="25"/>
      <c r="H6" s="25"/>
      <c r="N6" s="25"/>
    </row>
    <row r="7" spans="1:31" s="24" customFormat="1" ht="24.75" customHeight="1">
      <c r="A7" s="29" t="s">
        <v>58</v>
      </c>
      <c r="B7" s="30" t="s">
        <v>59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>
      <c r="A8" s="29" t="s">
        <v>4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>
      <c r="A11" s="148" t="s">
        <v>7</v>
      </c>
      <c r="B11" s="104" t="s">
        <v>8</v>
      </c>
      <c r="C11" s="105"/>
      <c r="D11" s="105"/>
      <c r="E11" s="105"/>
      <c r="F11" s="106"/>
      <c r="G11" s="107" t="s">
        <v>9</v>
      </c>
      <c r="H11" s="108"/>
      <c r="I11" s="108"/>
      <c r="J11" s="108"/>
      <c r="K11" s="109"/>
      <c r="L11" s="122" t="s">
        <v>10</v>
      </c>
      <c r="M11" s="123"/>
      <c r="N11" s="123"/>
      <c r="O11" s="123"/>
      <c r="P11" s="123"/>
      <c r="Q11" s="110" t="s">
        <v>11</v>
      </c>
      <c r="R11" s="111"/>
      <c r="S11" s="111"/>
      <c r="T11" s="111"/>
      <c r="U11" s="112"/>
      <c r="V11" s="113" t="s">
        <v>13</v>
      </c>
      <c r="W11" s="114"/>
      <c r="X11" s="114"/>
      <c r="Y11" s="114"/>
      <c r="Z11" s="115"/>
      <c r="AA11" s="116" t="s">
        <v>12</v>
      </c>
      <c r="AB11" s="117"/>
      <c r="AC11" s="117"/>
      <c r="AD11" s="117"/>
      <c r="AE11" s="118"/>
    </row>
    <row r="12" spans="1:31" ht="39" customHeight="1" thickBot="1">
      <c r="A12" s="149"/>
      <c r="B12" s="32" t="s">
        <v>14</v>
      </c>
      <c r="C12" s="33" t="s">
        <v>15</v>
      </c>
      <c r="D12" s="34" t="s">
        <v>60</v>
      </c>
      <c r="E12" s="35" t="s">
        <v>61</v>
      </c>
      <c r="F12" s="36" t="s">
        <v>18</v>
      </c>
      <c r="G12" s="37" t="s">
        <v>14</v>
      </c>
      <c r="H12" s="33" t="s">
        <v>15</v>
      </c>
      <c r="I12" s="34" t="s">
        <v>60</v>
      </c>
      <c r="J12" s="35" t="s">
        <v>61</v>
      </c>
      <c r="K12" s="36" t="s">
        <v>18</v>
      </c>
      <c r="L12" s="37" t="s">
        <v>14</v>
      </c>
      <c r="M12" s="33" t="s">
        <v>15</v>
      </c>
      <c r="N12" s="34" t="s">
        <v>60</v>
      </c>
      <c r="O12" s="35" t="s">
        <v>61</v>
      </c>
      <c r="P12" s="36" t="s">
        <v>18</v>
      </c>
      <c r="Q12" s="37" t="s">
        <v>14</v>
      </c>
      <c r="R12" s="33" t="s">
        <v>15</v>
      </c>
      <c r="S12" s="34" t="s">
        <v>60</v>
      </c>
      <c r="T12" s="35" t="s">
        <v>61</v>
      </c>
      <c r="U12" s="38" t="s">
        <v>18</v>
      </c>
      <c r="V12" s="32" t="s">
        <v>14</v>
      </c>
      <c r="W12" s="33" t="s">
        <v>15</v>
      </c>
      <c r="X12" s="34" t="s">
        <v>60</v>
      </c>
      <c r="Y12" s="35" t="s">
        <v>61</v>
      </c>
      <c r="Z12" s="36" t="s">
        <v>18</v>
      </c>
      <c r="AA12" s="32" t="s">
        <v>14</v>
      </c>
      <c r="AB12" s="33" t="s">
        <v>15</v>
      </c>
      <c r="AC12" s="34" t="s">
        <v>60</v>
      </c>
      <c r="AD12" s="35" t="s">
        <v>61</v>
      </c>
      <c r="AE12" s="36" t="s">
        <v>18</v>
      </c>
    </row>
    <row r="13" spans="1:31" s="40" customFormat="1" ht="36" customHeight="1">
      <c r="A13" s="39" t="s">
        <v>22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8</v>
      </c>
      <c r="H13" s="20">
        <f t="shared" ref="H13:H24" si="2">IF(G13,G13/$G$25,"")</f>
        <v>4.904966278356836E-3</v>
      </c>
      <c r="I13" s="10">
        <f>'CONTRACTACIO 1r TR 2024'!I13+'CONTRACTACIO 2n TR 2024'!I13+'CONTRACTACIO 3r TR 2024'!I13+'CONTRACTACIO 4t TR 2024'!I13</f>
        <v>922160.16999999993</v>
      </c>
      <c r="J13" s="10">
        <f>'CONTRACTACIO 1r TR 2024'!J13+'CONTRACTACIO 2n TR 2024'!J13+'CONTRACTACIO 3r TR 2024'!J13+'CONTRACTACIO 4t TR 2024'!J13</f>
        <v>1072838.3499999999</v>
      </c>
      <c r="K13" s="21">
        <f t="shared" ref="K13:K24" si="3">IF(J13,J13/$J$25,"")</f>
        <v>0.24952245126503339</v>
      </c>
      <c r="L13" s="9">
        <f>'CONTRACTACIO 1r TR 2024'!L13+'CONTRACTACIO 2n TR 2024'!L13+'CONTRACTACIO 3r TR 2024'!L13+'CONTRACTACIO 4t TR 2024'!L13</f>
        <v>1</v>
      </c>
      <c r="M13" s="20">
        <f t="shared" ref="M13:M24" si="4">IF(L13,L13/$L$25,"")</f>
        <v>3.4364261168384879E-3</v>
      </c>
      <c r="N13" s="10">
        <f>'CONTRACTACIO 1r TR 2024'!N13+'CONTRACTACIO 2n TR 2024'!N13+'CONTRACTACIO 3r TR 2024'!N13+'CONTRACTACIO 4t TR 2024'!N13</f>
        <v>67556.070000000007</v>
      </c>
      <c r="O13" s="10">
        <f>'CONTRACTACIO 1r TR 2024'!O13+'CONTRACTACIO 2n TR 2024'!O13+'CONTRACTACIO 3r TR 2024'!O13+'CONTRACTACIO 4t TR 2024'!O13</f>
        <v>81742.84</v>
      </c>
      <c r="P13" s="21">
        <f t="shared" ref="P13:P24" si="5">IF(O13,O13/$O$25,"")</f>
        <v>0.13327553715870089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>
      <c r="A14" s="41" t="s">
        <v>23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>
      <c r="A15" s="41" t="s">
        <v>24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4</v>
      </c>
      <c r="H15" s="20">
        <f t="shared" si="2"/>
        <v>2.452483139178418E-3</v>
      </c>
      <c r="I15" s="13">
        <f>'CONTRACTACIO 1r TR 2024'!I15+'CONTRACTACIO 2n TR 2024'!I15+'CONTRACTACIO 3r TR 2024'!I15+'CONTRACTACIO 4t TR 2024'!I15</f>
        <v>114977.76000000001</v>
      </c>
      <c r="J15" s="13">
        <f>'CONTRACTACIO 1r TR 2024'!J15+'CONTRACTACIO 2n TR 2024'!J15+'CONTRACTACIO 3r TR 2024'!J15+'CONTRACTACIO 4t TR 2024'!J15</f>
        <v>129257.76</v>
      </c>
      <c r="K15" s="21">
        <f t="shared" si="3"/>
        <v>3.0062975582693691E-2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>
      <c r="A16" s="41" t="s">
        <v>25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>
      <c r="A17" s="41" t="s">
        <v>26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>
      <c r="A18" s="42" t="s">
        <v>27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</v>
      </c>
      <c r="H18" s="20">
        <f t="shared" si="2"/>
        <v>1.226241569589209E-3</v>
      </c>
      <c r="I18" s="13">
        <f>'CONTRACTACIO 1r TR 2024'!I18+'CONTRACTACIO 2n TR 2024'!I18+'CONTRACTACIO 3r TR 2024'!I18+'CONTRACTACIO 4t TR 2024'!I18</f>
        <v>105000</v>
      </c>
      <c r="J18" s="13">
        <f>'CONTRACTACIO 1r TR 2024'!J18+'CONTRACTACIO 2n TR 2024'!J18+'CONTRACTACIO 3r TR 2024'!J18+'CONTRACTACIO 4t TR 2024'!J18</f>
        <v>127050</v>
      </c>
      <c r="K18" s="21">
        <f t="shared" si="3"/>
        <v>2.9549491247420914E-2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2</v>
      </c>
      <c r="H19" s="20">
        <f t="shared" si="2"/>
        <v>1.226241569589209E-3</v>
      </c>
      <c r="I19" s="13">
        <f>'CONTRACTACIO 1r TR 2024'!I19+'CONTRACTACIO 2n TR 2024'!I19+'CONTRACTACIO 3r TR 2024'!I19+'CONTRACTACIO 4t TR 2024'!I19</f>
        <v>98201.23</v>
      </c>
      <c r="J19" s="13">
        <f>'CONTRACTACIO 1r TR 2024'!J19+'CONTRACTACIO 2n TR 2024'!J19+'CONTRACTACIO 3r TR 2024'!J19+'CONTRACTACIO 4t TR 2024'!J19</f>
        <v>118823.48</v>
      </c>
      <c r="K19" s="21">
        <f t="shared" si="3"/>
        <v>2.7636154130248676E-2</v>
      </c>
      <c r="L19" s="9">
        <f>'CONTRACTACIO 1r TR 2024'!L19+'CONTRACTACIO 2n TR 2024'!L19+'CONTRACTACIO 3r TR 2024'!L19+'CONTRACTACIO 4t TR 2024'!L19</f>
        <v>2</v>
      </c>
      <c r="M19" s="20">
        <f t="shared" si="4"/>
        <v>6.8728522336769758E-3</v>
      </c>
      <c r="N19" s="13">
        <f>'CONTRACTACIO 1r TR 2024'!N19+'CONTRACTACIO 2n TR 2024'!N19+'CONTRACTACIO 3r TR 2024'!N19+'CONTRACTACIO 4t TR 2024'!N19</f>
        <v>131891.24</v>
      </c>
      <c r="O19" s="13">
        <f>'CONTRACTACIO 1r TR 2024'!O19+'CONTRACTACIO 2n TR 2024'!O19+'CONTRACTACIO 3r TR 2024'!O19+'CONTRACTACIO 4t TR 2024'!O19</f>
        <v>159588.4</v>
      </c>
      <c r="P19" s="21">
        <f t="shared" si="5"/>
        <v>0.2601968531347531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>
      <c r="A20" s="43" t="s">
        <v>29</v>
      </c>
      <c r="B20" s="9">
        <f>'CONTRACTACIO 1r TR 2024'!B20+'CONTRACTACIO 2n TR 2024'!B20+'CONTRACTACIO 3r TR 2024'!B20+'CONTRACTACIO 4t TR 2024'!B20</f>
        <v>10</v>
      </c>
      <c r="C20" s="20">
        <f t="shared" si="0"/>
        <v>1</v>
      </c>
      <c r="D20" s="13">
        <f>'CONTRACTACIO 1r TR 2024'!D20+'CONTRACTACIO 2n TR 2024'!D20+'CONTRACTACIO 3r TR 2024'!D20+'CONTRACTACIO 4t TR 2024'!D20</f>
        <v>93597.93</v>
      </c>
      <c r="E20" s="13">
        <f>'CONTRACTACIO 1r TR 2024'!E20+'CONTRACTACIO 2n TR 2024'!E20+'CONTRACTACIO 3r TR 2024'!E20+'CONTRACTACIO 4t TR 2024'!E20</f>
        <v>113253.51000000001</v>
      </c>
      <c r="F20" s="21">
        <f t="shared" si="1"/>
        <v>1</v>
      </c>
      <c r="G20" s="9">
        <f>'CONTRACTACIO 1r TR 2024'!G20+'CONTRACTACIO 2n TR 2024'!G20+'CONTRACTACIO 3r TR 2024'!G20+'CONTRACTACIO 4t TR 2024'!G20</f>
        <v>1544</v>
      </c>
      <c r="H20" s="20">
        <f t="shared" si="2"/>
        <v>0.94665849172286942</v>
      </c>
      <c r="I20" s="13">
        <f>'CONTRACTACIO 1r TR 2024'!I20+'CONTRACTACIO 2n TR 2024'!I20+'CONTRACTACIO 3r TR 2024'!I20+'CONTRACTACIO 4t TR 2024'!I20</f>
        <v>2187694.3773867348</v>
      </c>
      <c r="J20" s="13">
        <f>'CONTRACTACIO 1r TR 2024'!J20+'CONTRACTACIO 2n TR 2024'!J20+'CONTRACTACIO 3r TR 2024'!J20+'CONTRACTACIO 4t TR 2024'!J20</f>
        <v>2634016.6900000009</v>
      </c>
      <c r="K20" s="21">
        <f t="shared" si="3"/>
        <v>0.61262379477934381</v>
      </c>
      <c r="L20" s="9">
        <f>'CONTRACTACIO 1r TR 2024'!L20+'CONTRACTACIO 2n TR 2024'!L20+'CONTRACTACIO 3r TR 2024'!L20+'CONTRACTACIO 4t TR 2024'!L20</f>
        <v>288</v>
      </c>
      <c r="M20" s="20">
        <f t="shared" si="4"/>
        <v>0.98969072164948457</v>
      </c>
      <c r="N20" s="13">
        <f>'CONTRACTACIO 1r TR 2024'!N20+'CONTRACTACIO 2n TR 2024'!N20+'CONTRACTACIO 3r TR 2024'!N20+'CONTRACTACIO 4t TR 2024'!N20</f>
        <v>314827.09103373758</v>
      </c>
      <c r="O20" s="13">
        <f>'CONTRACTACIO 1r TR 2024'!O20+'CONTRACTACIO 2n TR 2024'!O20+'CONTRACTACIO 3r TR 2024'!O20+'CONTRACTACIO 4t TR 2024'!O20</f>
        <v>372005.92406382097</v>
      </c>
      <c r="P20" s="21">
        <f t="shared" si="5"/>
        <v>0.60652760970654596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164</v>
      </c>
      <c r="AB20" s="20">
        <f t="shared" si="10"/>
        <v>0.80392156862745101</v>
      </c>
      <c r="AC20" s="13">
        <f>'CONTRACTACIO 1r TR 2024'!X20+'CONTRACTACIO 2n TR 2024'!X20+'CONTRACTACIO 3r TR 2024'!X20+'CONTRACTACIO 4t TR 2024'!X20</f>
        <v>377913.17667633196</v>
      </c>
      <c r="AD20" s="13">
        <f>'CONTRACTACIO 1r TR 2024'!Y20+'CONTRACTACIO 2n TR 2024'!Y20+'CONTRACTACIO 3r TR 2024'!Y20+'CONTRACTACIO 4t TR 2024'!Y20</f>
        <v>440973.36999999988</v>
      </c>
      <c r="AE20" s="21">
        <f t="shared" si="11"/>
        <v>0.90181996623185823</v>
      </c>
    </row>
    <row r="21" spans="1:31" s="40" customFormat="1" ht="39.950000000000003" customHeight="1">
      <c r="A21" s="44" t="s">
        <v>48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>
      <c r="A22" s="86" t="s">
        <v>31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>
      <c r="A23" s="88" t="s">
        <v>32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71</v>
      </c>
      <c r="H23" s="62">
        <f t="shared" si="2"/>
        <v>4.3531575720416923E-2</v>
      </c>
      <c r="I23" s="73">
        <f>'CONTRACTACIO 1r TR 2024'!I23+'CONTRACTACIO 2n TR 2024'!I23+'CONTRACTACIO 3r TR 2024'!I23+'CONTRACTACIO 4t TR 2024'!I23</f>
        <v>182705.03</v>
      </c>
      <c r="J23" s="74">
        <f>'CONTRACTACIO 1r TR 2024'!J23+'CONTRACTACIO 2n TR 2024'!J23+'CONTRACTACIO 3r TR 2024'!J23+'CONTRACTACIO 4t TR 2024'!J23</f>
        <v>217580.12999999998</v>
      </c>
      <c r="K23" s="63">
        <f t="shared" si="3"/>
        <v>5.0605132995259379E-2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40</v>
      </c>
      <c r="AB23" s="20">
        <f t="shared" si="10"/>
        <v>0.19607843137254902</v>
      </c>
      <c r="AC23" s="73">
        <f>'CONTRACTACIO 1r TR 2024'!X23+'CONTRACTACIO 2n TR 2024'!X23+'CONTRACTACIO 3r TR 2024'!X23+'CONTRACTACIO 4t TR 2024'!X23</f>
        <v>46428.82</v>
      </c>
      <c r="AD23" s="74">
        <f>'CONTRACTACIO 1r TR 2024'!Y23+'CONTRACTACIO 2n TR 2024'!Y23+'CONTRACTACIO 3r TR 2024'!Y23+'CONTRACTACIO 4t TR 2024'!Y23</f>
        <v>48008.229999999996</v>
      </c>
      <c r="AE23" s="63">
        <f t="shared" si="11"/>
        <v>9.81800337681418E-2</v>
      </c>
    </row>
    <row r="24" spans="1:31" s="40" customFormat="1" ht="36" customHeight="1">
      <c r="A24" s="90" t="s">
        <v>33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>
      <c r="A25" s="78" t="s">
        <v>34</v>
      </c>
      <c r="B25" s="16">
        <f t="shared" ref="B25:AE25" si="12">SUM(B13:B24)</f>
        <v>10</v>
      </c>
      <c r="C25" s="17">
        <f t="shared" si="12"/>
        <v>1</v>
      </c>
      <c r="D25" s="18">
        <f t="shared" si="12"/>
        <v>93597.93</v>
      </c>
      <c r="E25" s="18">
        <f t="shared" si="12"/>
        <v>113253.51000000001</v>
      </c>
      <c r="F25" s="19">
        <f t="shared" si="12"/>
        <v>1</v>
      </c>
      <c r="G25" s="16">
        <f t="shared" si="12"/>
        <v>1631</v>
      </c>
      <c r="H25" s="17">
        <f t="shared" si="12"/>
        <v>1</v>
      </c>
      <c r="I25" s="18">
        <f t="shared" si="12"/>
        <v>3610738.5673867348</v>
      </c>
      <c r="J25" s="18">
        <f t="shared" si="12"/>
        <v>4299566.4100000011</v>
      </c>
      <c r="K25" s="19">
        <f t="shared" si="12"/>
        <v>0.99999999999999989</v>
      </c>
      <c r="L25" s="16">
        <f t="shared" si="12"/>
        <v>291</v>
      </c>
      <c r="M25" s="17">
        <f t="shared" si="12"/>
        <v>1</v>
      </c>
      <c r="N25" s="18">
        <f t="shared" si="12"/>
        <v>514274.40103373758</v>
      </c>
      <c r="O25" s="18">
        <f t="shared" si="12"/>
        <v>613337.16406382096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204</v>
      </c>
      <c r="AB25" s="17">
        <f t="shared" si="12"/>
        <v>1</v>
      </c>
      <c r="AC25" s="18">
        <f t="shared" si="12"/>
        <v>424341.99667633197</v>
      </c>
      <c r="AD25" s="18">
        <f t="shared" si="12"/>
        <v>488981.59999999986</v>
      </c>
      <c r="AE25" s="19">
        <f t="shared" si="12"/>
        <v>1</v>
      </c>
    </row>
    <row r="26" spans="1:31" s="24" customFormat="1" ht="18.600000000000001" customHeight="1">
      <c r="B26" s="25"/>
      <c r="H26" s="25"/>
      <c r="N26" s="25"/>
    </row>
    <row r="27" spans="1:31" s="47" customFormat="1" ht="34.15" customHeight="1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>
      <c r="A29" s="138" t="s">
        <v>37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>
      <c r="A31" s="150" t="s">
        <v>7</v>
      </c>
      <c r="B31" s="153" t="s">
        <v>38</v>
      </c>
      <c r="C31" s="154"/>
      <c r="D31" s="154"/>
      <c r="E31" s="154"/>
      <c r="F31" s="155"/>
      <c r="G31" s="24"/>
      <c r="H31" s="47"/>
      <c r="I31" s="47"/>
      <c r="J31" s="159" t="s">
        <v>39</v>
      </c>
      <c r="K31" s="160"/>
      <c r="L31" s="153" t="s">
        <v>40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>
      <c r="A33" s="152"/>
      <c r="B33" s="52" t="s">
        <v>41</v>
      </c>
      <c r="C33" s="33" t="s">
        <v>15</v>
      </c>
      <c r="D33" s="34" t="s">
        <v>60</v>
      </c>
      <c r="E33" s="35" t="s">
        <v>61</v>
      </c>
      <c r="F33" s="53" t="s">
        <v>44</v>
      </c>
      <c r="G33" s="24"/>
      <c r="H33" s="24"/>
      <c r="I33" s="24"/>
      <c r="J33" s="163"/>
      <c r="K33" s="164"/>
      <c r="L33" s="52" t="s">
        <v>41</v>
      </c>
      <c r="M33" s="33" t="s">
        <v>15</v>
      </c>
      <c r="N33" s="34" t="s">
        <v>60</v>
      </c>
      <c r="O33" s="35" t="s">
        <v>61</v>
      </c>
      <c r="P33" s="53" t="s">
        <v>44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>
      <c r="A34" s="39" t="s">
        <v>22</v>
      </c>
      <c r="B34" s="9">
        <f t="shared" ref="B34:B43" si="13">B13+G13+L13+Q13+V13+AA13</f>
        <v>9</v>
      </c>
      <c r="C34" s="8">
        <f t="shared" ref="C34:C40" si="14">IF(B34,B34/$B$46,"")</f>
        <v>4.2134831460674156E-3</v>
      </c>
      <c r="D34" s="10">
        <f t="shared" ref="D34:D43" si="15">D13+I13+N13+S13+X13+AC13</f>
        <v>989716.24</v>
      </c>
      <c r="E34" s="11">
        <f t="shared" ref="E34:E43" si="16">E13+J13+O13+T13+Y13+AD13</f>
        <v>1154581.19</v>
      </c>
      <c r="F34" s="21">
        <f t="shared" ref="F34:F40" si="17">IF(E34,E34/$E$46,"")</f>
        <v>0.2093476258967342</v>
      </c>
      <c r="J34" s="99" t="s">
        <v>8</v>
      </c>
      <c r="K34" s="100"/>
      <c r="L34" s="54">
        <f>B25</f>
        <v>10</v>
      </c>
      <c r="M34" s="8">
        <f t="shared" ref="M34:M39" si="18">IF(L34,L34/$L$40,"")</f>
        <v>4.6816479400749065E-3</v>
      </c>
      <c r="N34" s="55">
        <f>D25</f>
        <v>93597.93</v>
      </c>
      <c r="O34" s="55">
        <f>E25</f>
        <v>113253.51000000001</v>
      </c>
      <c r="P34" s="56">
        <f t="shared" ref="P34:P39" si="19">IF(O34,O34/$O$40,"")</f>
        <v>2.0535024862973952E-2</v>
      </c>
    </row>
    <row r="35" spans="1:33" s="24" customFormat="1" ht="30" customHeight="1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9</v>
      </c>
      <c r="K35" s="96"/>
      <c r="L35" s="57">
        <f>G25</f>
        <v>1631</v>
      </c>
      <c r="M35" s="8">
        <f t="shared" si="18"/>
        <v>0.76357677902621723</v>
      </c>
      <c r="N35" s="58">
        <f>I25</f>
        <v>3610738.5673867348</v>
      </c>
      <c r="O35" s="58">
        <f>J25</f>
        <v>4299566.4100000011</v>
      </c>
      <c r="P35" s="56">
        <f t="shared" si="19"/>
        <v>0.7795935254400298</v>
      </c>
    </row>
    <row r="36" spans="1:33" s="24" customFormat="1" ht="30" customHeight="1">
      <c r="A36" s="41" t="s">
        <v>24</v>
      </c>
      <c r="B36" s="12">
        <f t="shared" si="13"/>
        <v>4</v>
      </c>
      <c r="C36" s="8">
        <f t="shared" si="14"/>
        <v>1.8726591760299626E-3</v>
      </c>
      <c r="D36" s="13">
        <f t="shared" si="15"/>
        <v>114977.76000000001</v>
      </c>
      <c r="E36" s="14">
        <f t="shared" si="16"/>
        <v>129257.76</v>
      </c>
      <c r="F36" s="21">
        <f t="shared" si="17"/>
        <v>2.3436901119729705E-2</v>
      </c>
      <c r="J36" s="95" t="s">
        <v>10</v>
      </c>
      <c r="K36" s="96"/>
      <c r="L36" s="57">
        <f>L25</f>
        <v>291</v>
      </c>
      <c r="M36" s="8">
        <f t="shared" si="18"/>
        <v>0.13623595505617977</v>
      </c>
      <c r="N36" s="58">
        <f>N25</f>
        <v>514274.40103373758</v>
      </c>
      <c r="O36" s="58">
        <f>O25</f>
        <v>613337.16406382096</v>
      </c>
      <c r="P36" s="56">
        <f t="shared" si="19"/>
        <v>0.11120974452303065</v>
      </c>
    </row>
    <row r="37" spans="1:33" ht="30" customHeight="1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11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12</v>
      </c>
      <c r="K38" s="96"/>
      <c r="L38" s="57">
        <f>AA25</f>
        <v>204</v>
      </c>
      <c r="M38" s="8">
        <f t="shared" si="18"/>
        <v>9.5505617977528087E-2</v>
      </c>
      <c r="N38" s="58">
        <f>AC25</f>
        <v>424341.99667633197</v>
      </c>
      <c r="O38" s="58">
        <f>AD25</f>
        <v>488981.59999999986</v>
      </c>
      <c r="P38" s="56">
        <f t="shared" si="19"/>
        <v>8.8661705173965738E-2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>
      <c r="A39" s="42" t="s">
        <v>27</v>
      </c>
      <c r="B39" s="15">
        <f t="shared" si="13"/>
        <v>2</v>
      </c>
      <c r="C39" s="8">
        <f t="shared" si="14"/>
        <v>9.3632958801498128E-4</v>
      </c>
      <c r="D39" s="13">
        <f t="shared" si="15"/>
        <v>105000</v>
      </c>
      <c r="E39" s="22">
        <f t="shared" si="16"/>
        <v>127050</v>
      </c>
      <c r="F39" s="21">
        <f t="shared" si="17"/>
        <v>2.3036592056536173E-2</v>
      </c>
      <c r="G39" s="24"/>
      <c r="H39" s="24"/>
      <c r="I39" s="24"/>
      <c r="J39" s="95" t="s">
        <v>13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>
      <c r="A40" s="42" t="s">
        <v>28</v>
      </c>
      <c r="B40" s="12">
        <f t="shared" si="13"/>
        <v>4</v>
      </c>
      <c r="C40" s="8">
        <f t="shared" si="14"/>
        <v>1.8726591760299626E-3</v>
      </c>
      <c r="D40" s="13">
        <f t="shared" si="15"/>
        <v>230092.46999999997</v>
      </c>
      <c r="E40" s="14">
        <f t="shared" si="16"/>
        <v>278411.88</v>
      </c>
      <c r="F40" s="21">
        <f t="shared" si="17"/>
        <v>5.0481392390817018E-2</v>
      </c>
      <c r="G40" s="24"/>
      <c r="H40" s="24"/>
      <c r="I40" s="24"/>
      <c r="J40" s="97" t="s">
        <v>34</v>
      </c>
      <c r="K40" s="98"/>
      <c r="L40" s="79">
        <f>SUM(L34:L39)</f>
        <v>2136</v>
      </c>
      <c r="M40" s="17">
        <f>SUM(M34:M39)</f>
        <v>1</v>
      </c>
      <c r="N40" s="80">
        <f>SUM(N34:N39)</f>
        <v>4642952.8950968049</v>
      </c>
      <c r="O40" s="81">
        <f>SUM(O34:O39)</f>
        <v>5515138.6840638211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>
      <c r="A41" s="43" t="s">
        <v>29</v>
      </c>
      <c r="B41" s="12">
        <f t="shared" si="13"/>
        <v>2006</v>
      </c>
      <c r="C41" s="8">
        <f>IF(B41,B41/$B$46,"")</f>
        <v>0.93913857677902624</v>
      </c>
      <c r="D41" s="13">
        <f t="shared" si="15"/>
        <v>2974032.5750968046</v>
      </c>
      <c r="E41" s="14">
        <f t="shared" si="16"/>
        <v>3560249.4940638216</v>
      </c>
      <c r="F41" s="21">
        <f>IF(E41,E41/$E$46,"")</f>
        <v>0.645541245291126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>
      <c r="A42" s="44" t="s">
        <v>49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>
      <c r="A43" s="76" t="s">
        <v>31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>
      <c r="A44" s="88" t="s">
        <v>32</v>
      </c>
      <c r="B44" s="12">
        <f t="shared" ref="B44" si="20">B23+G23+L23+Q23+V23+AA23</f>
        <v>111</v>
      </c>
      <c r="C44" s="8">
        <f>IF(B44,B44/$B$46,"")</f>
        <v>5.1966292134831463E-2</v>
      </c>
      <c r="D44" s="13">
        <f t="shared" ref="D44" si="21">D23+I23+N23+S23+X23+AC23</f>
        <v>229133.85</v>
      </c>
      <c r="E44" s="14">
        <f t="shared" ref="E44" si="22">E23+J23+O23+T23+Y23+AD23</f>
        <v>265588.36</v>
      </c>
      <c r="F44" s="21">
        <f>IF(E44,E44/$E$46,"")</f>
        <v>4.8156243245056816E-2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>
      <c r="A45" s="88" t="s">
        <v>33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>
      <c r="A46" s="61" t="s">
        <v>34</v>
      </c>
      <c r="B46" s="16">
        <f>SUM(B34:B45)</f>
        <v>2136</v>
      </c>
      <c r="C46" s="17">
        <f>SUM(C34:C45)</f>
        <v>1</v>
      </c>
      <c r="D46" s="18">
        <f>SUM(D34:D45)</f>
        <v>4642952.895096804</v>
      </c>
      <c r="E46" s="18">
        <f>SUM(E34:E45)</f>
        <v>5515138.684063822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>
      <c r="B49" s="25"/>
      <c r="H49" s="25"/>
      <c r="N49" s="25"/>
    </row>
    <row r="50" spans="2:14" s="24" customFormat="1">
      <c r="B50" s="25"/>
      <c r="H50" s="25"/>
      <c r="N50" s="25"/>
    </row>
    <row r="51" spans="2:14" s="24" customFormat="1">
      <c r="B51" s="25"/>
      <c r="H51" s="25"/>
      <c r="N51" s="25"/>
    </row>
    <row r="52" spans="2:14" s="24" customFormat="1">
      <c r="B52" s="25"/>
      <c r="H52" s="25"/>
      <c r="N52" s="25"/>
    </row>
    <row r="53" spans="2:14" s="24" customFormat="1">
      <c r="B53" s="25"/>
      <c r="H53" s="25"/>
      <c r="N53" s="25"/>
    </row>
    <row r="54" spans="2:14" s="24" customFormat="1">
      <c r="B54" s="25"/>
      <c r="H54" s="25"/>
      <c r="N54" s="25"/>
    </row>
    <row r="55" spans="2:14" s="24" customFormat="1">
      <c r="B55" s="25"/>
      <c r="H55" s="25"/>
      <c r="N55" s="25"/>
    </row>
    <row r="56" spans="2:14" s="24" customFormat="1">
      <c r="B56" s="25"/>
      <c r="H56" s="25"/>
      <c r="N56" s="25"/>
    </row>
    <row r="57" spans="2:14" s="24" customFormat="1">
      <c r="B57" s="25"/>
      <c r="H57" s="25"/>
      <c r="N57" s="25"/>
    </row>
    <row r="58" spans="2:14" s="24" customFormat="1">
      <c r="B58" s="25"/>
      <c r="H58" s="25"/>
      <c r="N58" s="25"/>
    </row>
    <row r="59" spans="2:14" s="24" customFormat="1">
      <c r="B59" s="25"/>
      <c r="H59" s="25"/>
      <c r="N59" s="25"/>
    </row>
    <row r="60" spans="2:14" s="24" customFormat="1">
      <c r="B60" s="25"/>
      <c r="H60" s="25"/>
      <c r="N60" s="25"/>
    </row>
    <row r="61" spans="2:14" s="24" customFormat="1">
      <c r="B61" s="25"/>
      <c r="H61" s="25"/>
      <c r="N61" s="25"/>
    </row>
    <row r="62" spans="2:14" s="24" customFormat="1">
      <c r="B62" s="25"/>
      <c r="H62" s="25"/>
      <c r="N62" s="25"/>
    </row>
    <row r="63" spans="2:14" s="24" customFormat="1">
      <c r="B63" s="25"/>
      <c r="H63" s="25"/>
      <c r="N63" s="25"/>
    </row>
    <row r="64" spans="2:14" s="24" customFormat="1">
      <c r="B64" s="25"/>
      <c r="H64" s="25"/>
      <c r="N64" s="25"/>
    </row>
    <row r="65" spans="2:14" s="24" customFormat="1">
      <c r="B65" s="25"/>
      <c r="H65" s="25"/>
      <c r="N65" s="25"/>
    </row>
    <row r="66" spans="2:14" s="24" customFormat="1">
      <c r="B66" s="25"/>
      <c r="H66" s="25"/>
      <c r="N66" s="25"/>
    </row>
    <row r="67" spans="2:14" s="24" customFormat="1">
      <c r="B67" s="25"/>
      <c r="H67" s="25"/>
      <c r="N67" s="25"/>
    </row>
    <row r="68" spans="2:14" s="24" customFormat="1">
      <c r="B68" s="25"/>
      <c r="H68" s="25"/>
      <c r="N68" s="25"/>
    </row>
    <row r="69" spans="2:14" s="24" customFormat="1">
      <c r="B69" s="25"/>
      <c r="H69" s="25"/>
      <c r="N69" s="25"/>
    </row>
    <row r="70" spans="2:14" s="24" customFormat="1">
      <c r="B70" s="25"/>
      <c r="H70" s="25"/>
      <c r="N70" s="25"/>
    </row>
    <row r="71" spans="2:14" s="24" customFormat="1">
      <c r="B71" s="25"/>
      <c r="H71" s="25"/>
      <c r="N71" s="25"/>
    </row>
    <row r="72" spans="2:14" s="24" customFormat="1">
      <c r="B72" s="25"/>
      <c r="H72" s="25"/>
      <c r="N72" s="25"/>
    </row>
    <row r="73" spans="2:14" s="24" customFormat="1">
      <c r="B73" s="25"/>
      <c r="H73" s="25"/>
      <c r="N73" s="25"/>
    </row>
    <row r="74" spans="2:14" s="24" customFormat="1">
      <c r="B74" s="25"/>
      <c r="H74" s="25"/>
      <c r="N74" s="25"/>
    </row>
    <row r="75" spans="2:14" s="24" customFormat="1">
      <c r="B75" s="25"/>
      <c r="H75" s="25"/>
      <c r="N75" s="25"/>
    </row>
    <row r="76" spans="2:14" s="24" customFormat="1">
      <c r="B76" s="25"/>
      <c r="H76" s="25"/>
      <c r="N76" s="25"/>
    </row>
    <row r="77" spans="2:14" s="24" customFormat="1">
      <c r="B77" s="25"/>
      <c r="H77" s="25"/>
      <c r="N77" s="25"/>
    </row>
    <row r="78" spans="2:14" s="24" customFormat="1">
      <c r="B78" s="25"/>
      <c r="H78" s="25"/>
      <c r="N78" s="25"/>
    </row>
    <row r="79" spans="2:14" s="24" customFormat="1">
      <c r="B79" s="25"/>
      <c r="H79" s="25"/>
      <c r="N79" s="25"/>
    </row>
    <row r="80" spans="2:14" s="24" customFormat="1">
      <c r="B80" s="25"/>
      <c r="H80" s="25"/>
      <c r="N80" s="25"/>
    </row>
    <row r="81" spans="2:14" s="24" customFormat="1">
      <c r="B81" s="25"/>
      <c r="H81" s="25"/>
      <c r="N81" s="25"/>
    </row>
    <row r="82" spans="2:14" s="24" customFormat="1">
      <c r="B82" s="25"/>
      <c r="H82" s="25"/>
      <c r="N82" s="25"/>
    </row>
    <row r="83" spans="2:14" s="24" customFormat="1">
      <c r="B83" s="25"/>
      <c r="H83" s="25"/>
      <c r="N83" s="25"/>
    </row>
    <row r="84" spans="2:14" s="24" customFormat="1">
      <c r="B84" s="25"/>
      <c r="H84" s="25"/>
      <c r="N84" s="25"/>
    </row>
    <row r="85" spans="2:14" s="24" customFormat="1">
      <c r="B85" s="25"/>
      <c r="H85" s="25"/>
      <c r="N85" s="25"/>
    </row>
    <row r="86" spans="2:14" s="24" customFormat="1">
      <c r="B86" s="25"/>
      <c r="H86" s="25"/>
      <c r="N86" s="25"/>
    </row>
    <row r="87" spans="2:14" s="24" customFormat="1">
      <c r="B87" s="25"/>
      <c r="H87" s="25"/>
      <c r="N87" s="25"/>
    </row>
    <row r="88" spans="2:14" s="24" customFormat="1">
      <c r="B88" s="25"/>
      <c r="H88" s="25"/>
      <c r="N88" s="25"/>
    </row>
    <row r="89" spans="2:14" s="24" customFormat="1">
      <c r="B89" s="25"/>
      <c r="H89" s="25"/>
      <c r="N89" s="25"/>
    </row>
    <row r="90" spans="2:14" s="24" customFormat="1">
      <c r="B90" s="25"/>
      <c r="H90" s="25"/>
      <c r="N90" s="25"/>
    </row>
    <row r="91" spans="2:14" s="24" customFormat="1">
      <c r="B91" s="25"/>
      <c r="H91" s="25"/>
      <c r="N91" s="25"/>
    </row>
    <row r="92" spans="2:14" s="24" customFormat="1">
      <c r="B92" s="25"/>
      <c r="H92" s="25"/>
      <c r="N92" s="25"/>
    </row>
    <row r="93" spans="2:14" s="24" customFormat="1">
      <c r="B93" s="25"/>
      <c r="H93" s="25"/>
      <c r="N93" s="25"/>
    </row>
    <row r="94" spans="2:14" s="24" customFormat="1">
      <c r="B94" s="25"/>
      <c r="H94" s="25"/>
      <c r="N94" s="25"/>
    </row>
    <row r="95" spans="2:14" s="24" customFormat="1">
      <c r="B95" s="25"/>
      <c r="H95" s="25"/>
      <c r="N95" s="25"/>
    </row>
    <row r="96" spans="2:14" s="24" customFormat="1">
      <c r="B96" s="25"/>
      <c r="H96" s="25"/>
      <c r="N96" s="25"/>
    </row>
    <row r="97" spans="1:21" s="24" customFormat="1">
      <c r="B97" s="25"/>
      <c r="H97" s="25"/>
      <c r="N97" s="25"/>
    </row>
    <row r="98" spans="1:21" s="24" customFormat="1">
      <c r="B98" s="25"/>
      <c r="H98" s="25"/>
      <c r="N98" s="25"/>
    </row>
    <row r="99" spans="1:21" s="24" customFormat="1">
      <c r="B99" s="25"/>
      <c r="H99" s="25"/>
      <c r="N99" s="25"/>
    </row>
    <row r="100" spans="1:21" s="24" customFormat="1">
      <c r="B100" s="25"/>
      <c r="H100" s="25"/>
      <c r="N100" s="25"/>
    </row>
    <row r="101" spans="1:21" s="24" customFormat="1">
      <c r="B101" s="25"/>
      <c r="H101" s="25"/>
      <c r="N101" s="25"/>
    </row>
    <row r="102" spans="1:21" s="24" customFormat="1">
      <c r="B102" s="25"/>
      <c r="H102" s="25"/>
      <c r="N102" s="25"/>
    </row>
    <row r="103" spans="1:21" s="24" customFormat="1">
      <c r="B103" s="25"/>
      <c r="H103" s="25"/>
      <c r="N103" s="25"/>
    </row>
    <row r="104" spans="1:21" s="24" customFormat="1">
      <c r="B104" s="25"/>
      <c r="H104" s="25"/>
      <c r="N104" s="25"/>
    </row>
    <row r="105" spans="1:21" s="24" customFormat="1">
      <c r="B105" s="25"/>
      <c r="H105" s="25"/>
      <c r="N105" s="25"/>
    </row>
    <row r="106" spans="1:21" s="24" customFormat="1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3e439c-6160-40c9-aa93-7962f04ce97f" xsi:nil="true"/>
    <lcf76f155ced4ddcb4097134ff3c332f xmlns="345be328-c4d3-4a63-9470-406a1c8c26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0AC1EB936C19469B40AAA46FCF5D78" ma:contentTypeVersion="15" ma:contentTypeDescription="Crear nuevo documento." ma:contentTypeScope="" ma:versionID="67ef7ee18c8ea2d5c5f1c84293cd25ca">
  <xsd:schema xmlns:xsd="http://www.w3.org/2001/XMLSchema" xmlns:xs="http://www.w3.org/2001/XMLSchema" xmlns:p="http://schemas.microsoft.com/office/2006/metadata/properties" xmlns:ns2="345be328-c4d3-4a63-9470-406a1c8c2639" xmlns:ns3="7b3e439c-6160-40c9-aa93-7962f04ce97f" targetNamespace="http://schemas.microsoft.com/office/2006/metadata/properties" ma:root="true" ma:fieldsID="bb9c94a4c281fb9c7427dc50e956238e" ns2:_="" ns3:_="">
    <xsd:import namespace="345be328-c4d3-4a63-9470-406a1c8c2639"/>
    <xsd:import namespace="7b3e439c-6160-40c9-aa93-7962f04ce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be328-c4d3-4a63-9470-406a1c8c2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4f586c2-fd55-4a8a-95ea-d17d0c90b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e439c-6160-40c9-aa93-7962f04ce9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eb1b2f3-df17-41f0-9666-a60938f7460d}" ma:internalName="TaxCatchAll" ma:showField="CatchAllData" ma:web="7b3e439c-6160-40c9-aa93-7962f04ce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BE7726-B9D6-4E75-8D11-285E8B161B23}"/>
</file>

<file path=customXml/itemProps2.xml><?xml version="1.0" encoding="utf-8"?>
<ds:datastoreItem xmlns:ds="http://schemas.openxmlformats.org/officeDocument/2006/customXml" ds:itemID="{540E33D5-F8B3-4A33-BA46-F17522E3477B}"/>
</file>

<file path=customXml/itemProps3.xml><?xml version="1.0" encoding="utf-8"?>
<ds:datastoreItem xmlns:ds="http://schemas.openxmlformats.org/officeDocument/2006/customXml" ds:itemID="{CC764A35-EDFD-473F-9429-C9D8BF57F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de Barcelona</dc:creator>
  <cp:keywords/>
  <dc:description/>
  <cp:lastModifiedBy/>
  <cp:revision/>
  <dcterms:created xsi:type="dcterms:W3CDTF">2016-02-03T12:33:15Z</dcterms:created>
  <dcterms:modified xsi:type="dcterms:W3CDTF">2025-07-17T17:05:23Z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0x010100490AC1EB936C19469B40AAA46FCF5D78</vt:lpwstr>
  </property>
  <property fmtid="{D5CDD505-2E9C-101B-9397-08002B2CF9AE}" pid="3" name="MediaServiceImageTags">
    <vt:lpwstr/>
  </property>
</Properties>
</file>